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0" windowWidth="11340" windowHeight="7860" tabRatio="922" activeTab="13"/>
  </bookViews>
  <sheets>
    <sheet name="Источн20 г" sheetId="1" r:id="rId1"/>
    <sheet name="источн 21-22" sheetId="2" state="hidden" r:id="rId2"/>
    <sheet name="гл админ )" sheetId="3" r:id="rId3"/>
    <sheet name="гл админ деф" sheetId="4" state="hidden" r:id="rId4"/>
    <sheet name="доходы2020" sheetId="5" r:id="rId5"/>
    <sheet name="дох 2021-2022" sheetId="6" r:id="rId6"/>
    <sheet name="расх 20 г" sheetId="7" r:id="rId7"/>
    <sheet name="расх 2021-2022" sheetId="8" state="hidden" r:id="rId8"/>
    <sheet name="РБА 2020" sheetId="9" r:id="rId9"/>
    <sheet name="РБА 2021-2022" sheetId="10" state="hidden" r:id="rId10"/>
    <sheet name="целев 2020" sheetId="11" r:id="rId11"/>
    <sheet name="целев 2021-2022" sheetId="12" state="hidden" r:id="rId12"/>
    <sheet name="мтр18" sheetId="13" state="hidden" r:id="rId13"/>
    <sheet name="мтр20" sheetId="14" r:id="rId14"/>
  </sheets>
  <definedNames/>
  <calcPr fullCalcOnLoad="1"/>
</workbook>
</file>

<file path=xl/sharedStrings.xml><?xml version="1.0" encoding="utf-8"?>
<sst xmlns="http://schemas.openxmlformats.org/spreadsheetml/2006/main" count="10141" uniqueCount="685">
  <si>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</si>
  <si>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</si>
  <si>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</si>
  <si>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</si>
  <si>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</si>
  <si>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</si>
  <si>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</si>
  <si>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</si>
  <si>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</si>
  <si>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</si>
  <si>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</si>
  <si>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</si>
  <si>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</si>
  <si>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</si>
  <si>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</si>
  <si>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</si>
  <si>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</si>
  <si>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</si>
  <si>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</si>
  <si>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</si>
  <si>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</si>
  <si>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</si>
  <si>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</si>
  <si>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</si>
  <si>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</si>
  <si>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</si>
  <si>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</si>
  <si>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</si>
  <si>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</si>
  <si>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</si>
  <si>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</si>
  <si>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</si>
  <si>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</si>
  <si>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</si>
  <si>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</si>
  <si>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</si>
  <si>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</si>
  <si>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</si>
  <si>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</si>
  <si>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</si>
  <si>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</si>
  <si>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</si>
  <si>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</si>
  <si>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</si>
  <si>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</si>
  <si>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</si>
  <si>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</si>
  <si>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</si>
  <si>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</si>
  <si>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</si>
  <si>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</si>
  <si>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</si>
  <si>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</si>
  <si>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</si>
  <si>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</si>
  <si>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</si>
  <si>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</si>
  <si>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</si>
  <si>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</si>
  <si>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</si>
  <si>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</si>
  <si>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</si>
  <si>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</si>
  <si>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</si>
  <si>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</si>
  <si>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</si>
  <si>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</si>
  <si>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</si>
  <si>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</si>
  <si>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</si>
  <si>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</si>
  <si>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</si>
  <si>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</si>
  <si>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</si>
  <si>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</si>
  <si>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</si>
  <si>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</si>
  <si>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</si>
  <si>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</si>
  <si>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</si>
  <si>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</si>
  <si>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</si>
  <si>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</si>
  <si>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</si>
  <si>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</si>
  <si>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</si>
  <si>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</si>
  <si>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</si>
  <si>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</si>
  <si>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</si>
  <si>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</si>
  <si>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</si>
  <si>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</si>
  <si>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</si>
  <si>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</si>
  <si>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</si>
  <si>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</si>
  <si>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</si>
  <si>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</si>
  <si>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</si>
  <si>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</si>
  <si>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</si>
  <si>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</si>
  <si>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</si>
  <si>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</si>
  <si>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</si>
  <si>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</si>
  <si>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</si>
  <si>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</si>
  <si>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</si>
  <si>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</si>
  <si>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</si>
  <si>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</si>
  <si>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</si>
  <si>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</si>
  <si>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</si>
  <si>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</si>
  <si>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</si>
  <si>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</si>
  <si>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</si>
  <si>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</si>
  <si>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</si>
  <si>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</si>
  <si>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</si>
  <si>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</si>
  <si>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</si>
  <si>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</si>
  <si>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</si>
  <si>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</si>
  <si>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</si>
  <si>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</si>
  <si>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</si>
  <si>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</si>
  <si>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</si>
  <si>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</si>
  <si>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</si>
  <si>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</si>
  <si>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</si>
  <si>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</si>
  <si>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</si>
  <si>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</si>
  <si>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</si>
  <si>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</si>
  <si>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</si>
  <si>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</si>
  <si>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</si>
  <si>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</si>
  <si>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</si>
  <si>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</si>
  <si>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</si>
  <si>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</si>
  <si>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</si>
  <si>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</si>
  <si>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</si>
  <si>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</si>
  <si>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</si>
  <si>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</si>
  <si>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</si>
  <si>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</si>
  <si>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</si>
  <si>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</si>
  <si>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</si>
  <si>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</si>
  <si>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</si>
  <si>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</si>
  <si>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</si>
  <si>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</si>
  <si>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</si>
  <si>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</si>
  <si>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</si>
  <si>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</si>
  <si>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</si>
  <si>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</si>
  <si>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</si>
  <si>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</si>
  <si>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</si>
  <si>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</si>
  <si>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</si>
  <si>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</si>
  <si>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</si>
  <si>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</si>
  <si>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</si>
  <si>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</si>
  <si>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</si>
  <si>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</si>
  <si>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</si>
  <si>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</si>
  <si>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</si>
  <si>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</si>
  <si>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</si>
  <si>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</si>
  <si>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</si>
  <si>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</si>
  <si>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</si>
  <si>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</si>
  <si>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</si>
  <si>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</si>
  <si>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</si>
  <si>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</si>
  <si>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</si>
  <si>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</si>
  <si>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</si>
  <si>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</si>
  <si>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</si>
  <si>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</si>
  <si>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</si>
  <si>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</si>
  <si>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</si>
  <si>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</si>
  <si>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</si>
  <si>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</si>
  <si>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</si>
  <si>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</si>
  <si>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</si>
  <si>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</si>
  <si>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</si>
  <si>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</si>
  <si>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</si>
  <si>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</si>
  <si>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</si>
  <si>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</si>
  <si>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</si>
  <si>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</si>
  <si>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</si>
  <si>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</si>
  <si>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</si>
  <si>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</si>
  <si>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</si>
  <si>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</si>
  <si>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</si>
  <si>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</si>
  <si>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</si>
  <si>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</si>
  <si>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</si>
  <si>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</si>
  <si>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</si>
  <si>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</si>
  <si>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</si>
  <si>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</si>
  <si>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</si>
  <si>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</si>
  <si>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</si>
  <si>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</si>
  <si>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</si>
  <si>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</si>
  <si>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</si>
  <si>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</si>
  <si>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</si>
  <si>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</si>
  <si>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</si>
  <si>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</si>
  <si>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</si>
  <si>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</si>
  <si>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</si>
  <si>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</si>
  <si>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</si>
  <si>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</si>
  <si>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</si>
  <si>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</si>
  <si>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</si>
  <si>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</si>
  <si>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</si>
  <si>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</si>
  <si>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</si>
  <si>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</si>
  <si>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</si>
  <si>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</si>
  <si>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</si>
  <si>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</si>
  <si>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</si>
  <si>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</si>
  <si>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</si>
  <si>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</si>
  <si>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</si>
  <si>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</si>
  <si>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</si>
  <si>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</si>
  <si>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</si>
  <si>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</si>
  <si>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</si>
  <si>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</si>
  <si>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</si>
  <si>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</si>
  <si>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</si>
  <si>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</si>
  <si>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</si>
  <si>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</si>
  <si>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</si>
  <si>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</si>
  <si>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</si>
  <si>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</si>
  <si>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</si>
  <si>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</si>
  <si>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</si>
  <si>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</si>
  <si>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</si>
  <si>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</si>
  <si>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</si>
  <si>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</si>
  <si>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</si>
  <si>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</si>
  <si>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</si>
  <si>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</si>
  <si>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</si>
  <si>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</si>
  <si>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</si>
  <si>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</si>
  <si>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</si>
  <si>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</si>
  <si>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</si>
  <si>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</si>
  <si>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</si>
  <si>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</si>
  <si>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</si>
  <si>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</si>
  <si>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</si>
  <si>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</si>
  <si>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</si>
  <si>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</si>
  <si>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</si>
  <si>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</si>
  <si>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</si>
  <si>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</si>
  <si>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</si>
  <si>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</si>
  <si>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</si>
  <si>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</si>
  <si>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</si>
  <si>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</si>
  <si>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</si>
  <si>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</si>
  <si>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</si>
  <si>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</si>
  <si>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</si>
  <si>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</si>
  <si>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</si>
  <si>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</si>
  <si>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</si>
  <si>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</si>
  <si>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</si>
  <si>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</si>
  <si>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</si>
  <si>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</si>
  <si>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</si>
  <si>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</si>
  <si>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</si>
  <si>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</si>
  <si>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</si>
  <si>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</si>
  <si>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</si>
  <si>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</si>
  <si>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</si>
  <si>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</si>
  <si>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</si>
  <si>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</si>
  <si>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</si>
  <si>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</si>
  <si>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</si>
  <si>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</si>
  <si>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</si>
  <si>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</si>
  <si>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</si>
  <si>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</si>
  <si>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</si>
  <si>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</si>
  <si>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</si>
  <si>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</si>
  <si>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</si>
  <si>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</si>
  <si>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</si>
  <si>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</si>
  <si>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</si>
  <si>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</si>
  <si>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</si>
  <si>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</si>
  <si>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</si>
  <si>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</si>
  <si>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</si>
  <si>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</si>
  <si>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</si>
  <si>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</si>
  <si>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</si>
  <si>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</si>
  <si>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</si>
  <si>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</si>
  <si>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</si>
  <si>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</si>
  <si>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</si>
  <si>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</si>
  <si>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</si>
  <si>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</si>
  <si>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</si>
  <si>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</si>
  <si>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</si>
  <si>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</si>
  <si>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</si>
  <si>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</si>
  <si>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</si>
  <si>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</si>
  <si>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</si>
  <si>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</si>
  <si>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</si>
  <si>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</si>
  <si>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</si>
  <si>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</si>
  <si>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</si>
  <si>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</si>
  <si>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</si>
  <si>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</si>
  <si>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</si>
  <si>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</si>
  <si>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</si>
  <si>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</si>
  <si>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</si>
  <si>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</si>
  <si>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</si>
  <si>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</si>
  <si>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</si>
  <si>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</si>
  <si>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</si>
  <si>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</si>
  <si>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</si>
  <si>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</si>
  <si>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</si>
  <si>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</si>
  <si>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</si>
  <si>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</si>
  <si>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</si>
  <si>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</si>
  <si>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</si>
  <si>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</si>
  <si>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</si>
  <si>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</si>
  <si>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</si>
  <si>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</si>
  <si>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</si>
  <si>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</si>
  <si>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</si>
  <si>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</si>
  <si>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</si>
  <si>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</si>
  <si>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</si>
  <si>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</si>
  <si>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</si>
  <si>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</si>
  <si>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</si>
  <si>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</si>
  <si>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</si>
  <si>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</si>
  <si>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</si>
  <si>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</si>
  <si>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</si>
  <si>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</si>
  <si>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</si>
  <si>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</si>
  <si>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</si>
  <si>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</si>
  <si>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</si>
  <si>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</si>
  <si>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</si>
  <si>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</si>
  <si>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</si>
  <si>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</si>
  <si>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</si>
  <si>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</si>
  <si>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</si>
  <si>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</si>
  <si>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</si>
  <si>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</si>
  <si>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</si>
  <si>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</si>
  <si>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</si>
  <si>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</si>
  <si>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</si>
  <si>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</si>
  <si>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</si>
  <si>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</si>
  <si>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</si>
  <si>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</si>
  <si>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</si>
  <si>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</si>
  <si>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</si>
  <si>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</si>
  <si>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</si>
  <si>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</si>
  <si>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</si>
  <si>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</si>
  <si>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</si>
  <si>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</si>
  <si>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</si>
  <si>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</si>
  <si>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</si>
  <si>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</si>
  <si>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</si>
  <si>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</si>
  <si>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</si>
  <si>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</si>
  <si>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</si>
  <si>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</si>
  <si>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</si>
  <si>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</si>
  <si>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</si>
  <si>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</si>
  <si>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</si>
  <si>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</si>
  <si>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</si>
  <si>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</si>
  <si>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</si>
  <si>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</si>
  <si>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</si>
  <si>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</si>
  <si>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</si>
  <si>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</si>
  <si>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</si>
  <si>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</si>
  <si>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</si>
  <si>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</si>
  <si>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</si>
  <si>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</si>
  <si>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</si>
  <si>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</si>
  <si>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</si>
  <si>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</si>
  <si>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</si>
  <si>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</si>
  <si>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</si>
  <si>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</si>
  <si>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</si>
  <si>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</si>
  <si>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</si>
  <si>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</si>
  <si>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</si>
  <si>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</si>
  <si>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</si>
  <si>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</si>
  <si>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</si>
  <si>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</si>
  <si>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</si>
  <si>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</si>
  <si>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</si>
  <si>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</si>
  <si>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</si>
  <si>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</si>
  <si>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</si>
  <si>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</si>
  <si>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</si>
  <si>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</si>
  <si>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</si>
  <si>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</si>
  <si>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</si>
  <si>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</si>
  <si>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</si>
  <si>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</si>
  <si>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</si>
  <si>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</si>
  <si>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</si>
  <si>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</si>
  <si>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</si>
  <si>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</si>
  <si>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</si>
  <si>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</si>
  <si>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</si>
  <si>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</si>
  <si>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</si>
  <si>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</si>
  <si>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</si>
  <si>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</si>
  <si>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</si>
  <si>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</si>
  <si>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</si>
  <si>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</si>
  <si>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</si>
  <si>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</si>
  <si>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</si>
  <si>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</si>
  <si>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</si>
  <si>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</si>
  <si>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</si>
  <si>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</si>
  <si>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</si>
  <si>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</si>
  <si>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</si>
  <si>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</si>
  <si>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</si>
  <si>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</si>
  <si>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</si>
  <si>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</si>
  <si>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</si>
  <si>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</si>
  <si>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</si>
  <si>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</si>
  <si>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</si>
  <si>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</si>
  <si>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2021 год, тыс. рублей</t>
  </si>
  <si>
    <t>2021      сумма (тыс. рублей)</t>
  </si>
  <si>
    <t>Приложение № 10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</si>
  <si>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</si>
  <si>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</si>
  <si>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</si>
  <si>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</si>
  <si>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</si>
  <si>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</si>
  <si>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</si>
  <si>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</si>
  <si>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</si>
  <si>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</si>
  <si>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Поступление доходов в бюджет Николаевского городского поселения в 2020 году</t>
  </si>
  <si>
    <t>Поступление доходов в бюджет Николаевского городского поселения на плановый период 2021 и 2022 годов</t>
  </si>
  <si>
    <t>Источники внутреннего финансирования дефицита бюджета Николаевского городского поселения на плановый период 2021 и 2022 годов</t>
  </si>
  <si>
    <t>2022 год, тыс. рублей</t>
  </si>
  <si>
    <t>150</t>
  </si>
  <si>
    <t>Ведомственная структура  расходов бюджета  Николаевского городского поселения  на 2020 год</t>
  </si>
  <si>
    <t>Ведомственная структура  расходов бюджета  Николаевского городского поселения  на плановый период 2021 и 2022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</si>
  <si>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</si>
  <si>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2021 и 2022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</si>
  <si>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</si>
  <si>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2021 и 2022 годов</t>
  </si>
  <si>
    <t>2020 (тыс. рублей)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</si>
  <si>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</si>
  <si>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</si>
  <si>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</si>
  <si>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</si>
  <si>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</si>
  <si>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</si>
  <si>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</si>
  <si>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2021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</si>
  <si>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</si>
  <si>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</si>
  <si>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</si>
  <si>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</si>
  <si>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</si>
  <si>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</si>
  <si>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</si>
  <si>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</si>
  <si>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</si>
  <si>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</si>
  <si>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</si>
  <si>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</si>
  <si>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</si>
  <si>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</si>
  <si>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</si>
  <si>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</si>
  <si>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</si>
  <si>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</si>
  <si>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</si>
  <si>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</si>
  <si>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</si>
  <si>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</si>
  <si>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</si>
  <si>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Перечень главных администраторов доходов бюджета  Николаевского городского поселения на 2020 год и на плановый период 2021 и 2022 годов " &lt;*&gt;</t>
  </si>
  <si>
    <t>Перечень главных администраторов источников финансирования дефицита бюджета Николаевского городского поселения на 2020 год и на плановый период 2021 и 2022 годов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</si>
  <si>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</si>
  <si>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</si>
  <si>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</si>
  <si>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</si>
  <si>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</si>
  <si>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</si>
  <si>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</si>
  <si>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</si>
  <si>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МП"Формирование комфортной городской среды на 2020 и плановый период2021-2022 годов"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</si>
  <si>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</si>
  <si>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от  25.12.2019       №  83</t>
  </si>
  <si>
    <t>от 25.12.2019        №  83</t>
  </si>
  <si>
    <t xml:space="preserve">от  25.12.2019        №  83 </t>
  </si>
  <si>
    <t>от 25.12.2019           №  83</t>
  </si>
  <si>
    <t>от  25.12.2019              №  83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</si>
  <si>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</si>
  <si>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</si>
  <si>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</si>
  <si>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</si>
  <si>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</si>
  <si>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</si>
  <si>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>Источники внутреннего финансирования дефицита бюджета Николаевского городского поселения       на 2020 год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</si>
  <si>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</si>
  <si>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</si>
  <si>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                                        Приложение № 3</t>
  </si>
  <si>
    <t>Межбюджетные трансферты, передаваемые из бюджета Николаевского городского поселения в бюджет Смидовичского муниципального района  в 2020 году</t>
  </si>
  <si>
    <t xml:space="preserve">от 21.05.2020  № 111    </t>
  </si>
  <si>
    <t xml:space="preserve">       от 21.05.2020   № 111    </t>
  </si>
  <si>
    <t xml:space="preserve">                от 21.05.2020   № 111 </t>
  </si>
  <si>
    <t xml:space="preserve">                                         от 21.05.2020 № 111   </t>
  </si>
  <si>
    <t>от   21.05.2020   №  111</t>
  </si>
  <si>
    <t xml:space="preserve">от  21.05.2020  № 111    </t>
  </si>
  <si>
    <t xml:space="preserve">от 21.05.2020   № 111        </t>
  </si>
  <si>
    <t xml:space="preserve">от  21.05.2020 № 111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</si>
</sst>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#,##0.0_р_."/>
    <numFmt numFmtId="187" formatCode="#,##0.00_р_."/>
    <numFmt numFmtId="188" formatCode="#,##0.000_р_."/>
    <numFmt numFmtId="189" formatCode="#,##0.0000_р_."/>
    <numFmt numFmtId="190" formatCode="#,##0.00000_р_."/>
    <numFmt numFmtId="191" formatCode="#,##0.000000_р_."/>
    <numFmt numFmtId="192" formatCode="[$-FC19]d\ mmmm\ yyyy\ &quot;г.&quot;"/>
    <numFmt numFmtId="193" formatCode="#,##0.0000"/>
    <numFmt numFmtId="194" formatCode="#,##0.00000"/>
    <numFmt numFmtId="195" formatCode="#,##0.00000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_р_._-;\-* #,##0.0000_р_._-;_-* &quot;-&quot;????_р_._-;_-@_-"/>
    <numFmt numFmtId="199" formatCode="#,##0.0000000"/>
    <numFmt numFmtId="200" formatCode="0.0%"/>
    <numFmt numFmtId="201" formatCode="0.0000000"/>
    <numFmt numFmtId="202" formatCode="0.00000000"/>
    <numFmt numFmtId="203" formatCode="0.000000000"/>
    <numFmt numFmtId="204" formatCode="#,##0.00000_ ;\-#,##0.00000\ 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4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7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6" fontId="11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7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3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6" fontId="17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6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6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6" fontId="13" fillId="0" borderId="10" xfId="60" applyNumberFormat="1" applyFont="1" applyFill="1" applyBorder="1" applyAlignment="1">
      <alignment horizontal="right"/>
    </xf>
    <xf numFmtId="176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9" fontId="17" fillId="0" borderId="10" xfId="0" applyNumberFormat="1" applyFont="1" applyFill="1" applyBorder="1" applyAlignment="1">
      <alignment horizontal="right"/>
    </xf>
    <xf numFmtId="179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3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6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6" fontId="17" fillId="0" borderId="10" xfId="60" applyNumberFormat="1" applyFont="1" applyFill="1" applyBorder="1" applyAlignment="1">
      <alignment horizontal="right"/>
    </xf>
    <xf numFmtId="176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6" fontId="17" fillId="0" borderId="10" xfId="0" applyNumberFormat="1" applyFont="1" applyFill="1" applyBorder="1" applyAlignment="1">
      <alignment horizontal="right"/>
    </xf>
    <xf numFmtId="176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7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5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7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7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7" fontId="17" fillId="0" borderId="10" xfId="0" applyNumberFormat="1" applyFont="1" applyFill="1" applyBorder="1" applyAlignment="1">
      <alignment horizontal="center" vertical="center" wrapText="1"/>
    </xf>
    <xf numFmtId="187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7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7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7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87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right"/>
    </xf>
    <xf numFmtId="179" fontId="11" fillId="0" borderId="10" xfId="0" applyNumberFormat="1" applyFont="1" applyFill="1" applyBorder="1" applyAlignment="1">
      <alignment horizontal="right"/>
    </xf>
    <xf numFmtId="179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9" fontId="16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179" fontId="23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9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8" fontId="14" fillId="0" borderId="10" xfId="0" applyNumberFormat="1" applyFont="1" applyFill="1" applyBorder="1" applyAlignment="1">
      <alignment/>
    </xf>
    <xf numFmtId="178" fontId="14" fillId="0" borderId="10" xfId="0" applyNumberFormat="1" applyFont="1" applyFill="1" applyBorder="1" applyAlignment="1">
      <alignment/>
    </xf>
    <xf numFmtId="178" fontId="17" fillId="0" borderId="10" xfId="0" applyNumberFormat="1" applyFont="1" applyFill="1" applyBorder="1" applyAlignment="1">
      <alignment horizontal="right"/>
    </xf>
    <xf numFmtId="178" fontId="13" fillId="0" borderId="10" xfId="0" applyNumberFormat="1" applyFont="1" applyFill="1" applyBorder="1" applyAlignment="1">
      <alignment/>
    </xf>
    <xf numFmtId="178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9" fontId="12" fillId="0" borderId="10" xfId="0" applyNumberFormat="1" applyFont="1" applyFill="1" applyBorder="1" applyAlignment="1">
      <alignment/>
    </xf>
    <xf numFmtId="179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8" fontId="12" fillId="0" borderId="1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15" fillId="0" borderId="10" xfId="0" applyNumberFormat="1" applyFont="1" applyFill="1" applyBorder="1" applyAlignment="1">
      <alignment/>
    </xf>
    <xf numFmtId="178" fontId="12" fillId="0" borderId="10" xfId="0" applyNumberFormat="1" applyFont="1" applyFill="1" applyBorder="1" applyAlignment="1">
      <alignment horizontal="right"/>
    </xf>
    <xf numFmtId="178" fontId="13" fillId="0" borderId="10" xfId="0" applyNumberFormat="1" applyFont="1" applyFill="1" applyBorder="1" applyAlignment="1">
      <alignment/>
    </xf>
    <xf numFmtId="178" fontId="23" fillId="0" borderId="10" xfId="0" applyNumberFormat="1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  <xf numFmtId="178" fontId="17" fillId="0" borderId="10" xfId="0" applyNumberFormat="1" applyFont="1" applyFill="1" applyBorder="1" applyAlignment="1">
      <alignment horizontal="right"/>
    </xf>
    <xf numFmtId="178" fontId="15" fillId="0" borderId="10" xfId="0" applyNumberFormat="1" applyFont="1" applyFill="1" applyBorder="1" applyAlignment="1">
      <alignment/>
    </xf>
    <xf numFmtId="178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8" fontId="23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178" fontId="12" fillId="0" borderId="10" xfId="60" applyNumberFormat="1" applyFont="1" applyFill="1" applyBorder="1" applyAlignment="1">
      <alignment/>
    </xf>
    <xf numFmtId="194" fontId="13" fillId="0" borderId="10" xfId="0" applyNumberFormat="1" applyFont="1" applyFill="1" applyBorder="1" applyAlignment="1">
      <alignment horizontal="center" vertical="center"/>
    </xf>
    <xf numFmtId="194" fontId="14" fillId="0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/>
    </xf>
    <xf numFmtId="179" fontId="15" fillId="0" borderId="1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>
      <alignment/>
    </xf>
    <xf numFmtId="179" fontId="17" fillId="0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/>
    </xf>
    <xf numFmtId="179" fontId="13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2" fillId="0" borderId="10" xfId="0" applyNumberFormat="1" applyFont="1" applyBorder="1" applyAlignment="1">
      <alignment/>
    </xf>
    <xf numFmtId="179" fontId="13" fillId="0" borderId="10" xfId="60" applyNumberFormat="1" applyFont="1" applyFill="1" applyBorder="1" applyAlignment="1">
      <alignment horizontal="right"/>
    </xf>
    <xf numFmtId="179" fontId="14" fillId="0" borderId="10" xfId="60" applyNumberFormat="1" applyFont="1" applyFill="1" applyBorder="1" applyAlignment="1">
      <alignment horizontal="right"/>
    </xf>
    <xf numFmtId="179" fontId="12" fillId="0" borderId="10" xfId="60" applyNumberFormat="1" applyFont="1" applyFill="1" applyBorder="1" applyAlignment="1">
      <alignment horizontal="right"/>
    </xf>
    <xf numFmtId="179" fontId="12" fillId="0" borderId="12" xfId="0" applyNumberFormat="1" applyFont="1" applyFill="1" applyBorder="1" applyAlignment="1">
      <alignment/>
    </xf>
    <xf numFmtId="179" fontId="17" fillId="0" borderId="12" xfId="0" applyNumberFormat="1" applyFont="1" applyFill="1" applyBorder="1" applyAlignment="1">
      <alignment horizontal="right"/>
    </xf>
    <xf numFmtId="179" fontId="11" fillId="0" borderId="12" xfId="0" applyNumberFormat="1" applyFont="1" applyFill="1" applyBorder="1" applyAlignment="1">
      <alignment horizontal="right"/>
    </xf>
    <xf numFmtId="179" fontId="12" fillId="0" borderId="10" xfId="0" applyNumberFormat="1" applyFont="1" applyBorder="1" applyAlignment="1">
      <alignment/>
    </xf>
    <xf numFmtId="179" fontId="12" fillId="4" borderId="10" xfId="0" applyNumberFormat="1" applyFont="1" applyFill="1" applyBorder="1" applyAlignment="1">
      <alignment horizontal="right"/>
    </xf>
    <xf numFmtId="179" fontId="12" fillId="0" borderId="12" xfId="0" applyNumberFormat="1" applyFont="1" applyFill="1" applyBorder="1" applyAlignment="1">
      <alignment/>
    </xf>
    <xf numFmtId="179" fontId="11" fillId="0" borderId="10" xfId="0" applyNumberFormat="1" applyFont="1" applyFill="1" applyBorder="1" applyAlignment="1">
      <alignment horizontal="center"/>
    </xf>
    <xf numFmtId="179" fontId="14" fillId="0" borderId="10" xfId="0" applyNumberFormat="1" applyFont="1" applyFill="1" applyBorder="1" applyAlignment="1">
      <alignment/>
    </xf>
    <xf numFmtId="179" fontId="17" fillId="0" borderId="10" xfId="0" applyNumberFormat="1" applyFont="1" applyFill="1" applyBorder="1" applyAlignment="1">
      <alignment horizontal="right"/>
    </xf>
    <xf numFmtId="179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/>
    </xf>
    <xf numFmtId="178" fontId="12" fillId="0" borderId="12" xfId="0" applyNumberFormat="1" applyFont="1" applyFill="1" applyBorder="1" applyAlignment="1">
      <alignment/>
    </xf>
    <xf numFmtId="178" fontId="15" fillId="0" borderId="12" xfId="0" applyNumberFormat="1" applyFont="1" applyFill="1" applyBorder="1" applyAlignment="1">
      <alignment/>
    </xf>
    <xf numFmtId="179" fontId="23" fillId="0" borderId="12" xfId="0" applyNumberFormat="1" applyFont="1" applyFill="1" applyBorder="1" applyAlignment="1">
      <alignment horizontal="right"/>
    </xf>
    <xf numFmtId="179" fontId="16" fillId="0" borderId="12" xfId="0" applyNumberFormat="1" applyFont="1" applyFill="1" applyBorder="1" applyAlignment="1">
      <alignment horizontal="right"/>
    </xf>
    <xf numFmtId="179" fontId="11" fillId="0" borderId="12" xfId="0" applyNumberFormat="1" applyFont="1" applyFill="1" applyBorder="1" applyAlignment="1">
      <alignment horizontal="right"/>
    </xf>
    <xf numFmtId="178" fontId="17" fillId="0" borderId="12" xfId="0" applyNumberFormat="1" applyFont="1" applyFill="1" applyBorder="1" applyAlignment="1">
      <alignment horizontal="right"/>
    </xf>
    <xf numFmtId="178" fontId="17" fillId="0" borderId="12" xfId="0" applyNumberFormat="1" applyFont="1" applyFill="1" applyBorder="1" applyAlignment="1">
      <alignment horizontal="right"/>
    </xf>
    <xf numFmtId="178" fontId="23" fillId="0" borderId="12" xfId="0" applyNumberFormat="1" applyFont="1" applyFill="1" applyBorder="1" applyAlignment="1">
      <alignment horizontal="right"/>
    </xf>
    <xf numFmtId="178" fontId="16" fillId="0" borderId="12" xfId="0" applyNumberFormat="1" applyFont="1" applyFill="1" applyBorder="1" applyAlignment="1">
      <alignment horizontal="right"/>
    </xf>
    <xf numFmtId="178" fontId="11" fillId="0" borderId="12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D3" sqref="D3:E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>
      <c r="C1" s="153" t="s">
        <v>535</v>
      </c>
      <c r="D1" s="153"/>
      <c r="E1" s="153"/>
    </row>
    <row r="2" spans="3:4" ht="15.75">
      <c r="C2" s="153" t="s">
        <v>605</v>
      </c>
      <c r="D2" s="153"/>
    </row>
    <row r="3" spans="4:5" ht="15.75">
      <c r="D3" s="416" t="s">
        <v>678</v>
      </c>
      <c r="E3" s="416"/>
    </row>
    <row r="5" spans="1:4" ht="15.75">
      <c r="A5" s="217"/>
      <c r="B5" s="8"/>
      <c r="C5" s="218"/>
      <c r="D5" s="218"/>
    </row>
    <row r="6" spans="1:5" ht="31.5" customHeight="1">
      <c r="A6" s="408" t="s">
        <v>672</v>
      </c>
      <c r="B6" s="408"/>
      <c r="C6" s="408"/>
      <c r="D6" s="408"/>
      <c r="E6" s="408"/>
    </row>
    <row r="8" spans="1:5" s="221" customFormat="1" ht="32.25" customHeight="1">
      <c r="A8" s="403" t="s">
        <v>508</v>
      </c>
      <c r="B8" s="403"/>
      <c r="C8" s="409" t="s">
        <v>511</v>
      </c>
      <c r="D8" s="410"/>
      <c r="E8" s="413" t="s">
        <v>229</v>
      </c>
    </row>
    <row r="9" spans="1:5" s="221" customFormat="1" ht="78.75" customHeight="1">
      <c r="A9" s="43" t="s">
        <v>512</v>
      </c>
      <c r="B9" s="43" t="s">
        <v>514</v>
      </c>
      <c r="C9" s="411"/>
      <c r="D9" s="412"/>
      <c r="E9" s="413"/>
    </row>
    <row r="10" spans="1:5" s="223" customFormat="1" ht="15">
      <c r="A10" s="222" t="s">
        <v>515</v>
      </c>
      <c r="B10" s="40" t="s">
        <v>516</v>
      </c>
      <c r="C10" s="403">
        <v>3</v>
      </c>
      <c r="D10" s="403"/>
      <c r="E10" s="134">
        <v>4</v>
      </c>
    </row>
    <row r="11" spans="1:5" s="226" customFormat="1" ht="30.75" customHeight="1">
      <c r="A11" s="224" t="s">
        <v>157</v>
      </c>
      <c r="B11" s="225" t="s">
        <v>517</v>
      </c>
      <c r="C11" s="414" t="s">
        <v>518</v>
      </c>
      <c r="D11" s="415"/>
      <c r="E11" s="333">
        <f>E14</f>
        <v>1003.0148399999889</v>
      </c>
    </row>
    <row r="12" spans="1:5" s="226" customFormat="1" ht="30.75" customHeight="1" hidden="1">
      <c r="A12" s="224"/>
      <c r="B12" s="225"/>
      <c r="C12" s="414"/>
      <c r="D12" s="417"/>
      <c r="E12" s="333"/>
    </row>
    <row r="13" spans="1:5" s="226" customFormat="1" ht="30.75" customHeight="1" hidden="1">
      <c r="A13" s="224"/>
      <c r="B13" s="225"/>
      <c r="C13" s="414"/>
      <c r="D13" s="417"/>
      <c r="E13" s="333"/>
    </row>
    <row r="14" spans="1:5" s="226" customFormat="1" ht="27.75" customHeight="1">
      <c r="A14" s="224" t="s">
        <v>157</v>
      </c>
      <c r="B14" s="225" t="s">
        <v>519</v>
      </c>
      <c r="C14" s="414" t="s">
        <v>520</v>
      </c>
      <c r="D14" s="415"/>
      <c r="E14" s="333">
        <f>E15+E19</f>
        <v>1003.0148399999889</v>
      </c>
    </row>
    <row r="15" spans="1:5" s="229" customFormat="1" ht="18.75" customHeight="1">
      <c r="A15" s="227" t="s">
        <v>157</v>
      </c>
      <c r="B15" s="228" t="s">
        <v>521</v>
      </c>
      <c r="C15" s="404" t="s">
        <v>522</v>
      </c>
      <c r="D15" s="405"/>
      <c r="E15" s="363">
        <f>E18</f>
        <v>-39506.853950000004</v>
      </c>
    </row>
    <row r="16" spans="1:5" s="221" customFormat="1" ht="24" customHeight="1">
      <c r="A16" s="230" t="s">
        <v>157</v>
      </c>
      <c r="B16" s="222" t="s">
        <v>523</v>
      </c>
      <c r="C16" s="406" t="s">
        <v>524</v>
      </c>
      <c r="D16" s="407"/>
      <c r="E16" s="332">
        <f>E15</f>
        <v>-39506.853950000004</v>
      </c>
    </row>
    <row r="17" spans="1:5" s="221" customFormat="1" ht="29.25" customHeight="1">
      <c r="A17" s="230" t="s">
        <v>157</v>
      </c>
      <c r="B17" s="222" t="s">
        <v>525</v>
      </c>
      <c r="C17" s="406" t="s">
        <v>526</v>
      </c>
      <c r="D17" s="407"/>
      <c r="E17" s="332">
        <f>E16</f>
        <v>-39506.853950000004</v>
      </c>
    </row>
    <row r="18" spans="1:5" s="221" customFormat="1" ht="30" customHeight="1">
      <c r="A18" s="230" t="s">
        <v>157</v>
      </c>
      <c r="B18" s="222" t="s">
        <v>349</v>
      </c>
      <c r="C18" s="406" t="s">
        <v>350</v>
      </c>
      <c r="D18" s="407"/>
      <c r="E18" s="332">
        <f>-доходы2020!G120</f>
        <v>-39506.853950000004</v>
      </c>
    </row>
    <row r="19" spans="1:5" s="229" customFormat="1" ht="17.25" customHeight="1">
      <c r="A19" s="227" t="s">
        <v>157</v>
      </c>
      <c r="B19" s="228" t="s">
        <v>527</v>
      </c>
      <c r="C19" s="404" t="s">
        <v>528</v>
      </c>
      <c r="D19" s="405"/>
      <c r="E19" s="363">
        <f>E20</f>
        <v>40509.86878999999</v>
      </c>
    </row>
    <row r="20" spans="1:5" s="221" customFormat="1" ht="25.5" customHeight="1">
      <c r="A20" s="230" t="s">
        <v>157</v>
      </c>
      <c r="B20" s="222" t="s">
        <v>529</v>
      </c>
      <c r="C20" s="406" t="s">
        <v>530</v>
      </c>
      <c r="D20" s="407"/>
      <c r="E20" s="332">
        <f>E21</f>
        <v>40509.86878999999</v>
      </c>
    </row>
    <row r="21" spans="1:5" s="221" customFormat="1" ht="29.25" customHeight="1">
      <c r="A21" s="230" t="s">
        <v>157</v>
      </c>
      <c r="B21" s="222" t="s">
        <v>531</v>
      </c>
      <c r="C21" s="406" t="s">
        <v>532</v>
      </c>
      <c r="D21" s="407"/>
      <c r="E21" s="332">
        <f>E22</f>
        <v>40509.86878999999</v>
      </c>
    </row>
    <row r="22" spans="1:5" s="221" customFormat="1" ht="31.5" customHeight="1">
      <c r="A22" s="230" t="s">
        <v>157</v>
      </c>
      <c r="B22" s="222" t="s">
        <v>351</v>
      </c>
      <c r="C22" s="406" t="s">
        <v>352</v>
      </c>
      <c r="D22" s="407"/>
      <c r="E22" s="332">
        <f>'расх 20 г'!G326</f>
        <v>40509.86878999999</v>
      </c>
    </row>
    <row r="23" spans="1:2" ht="15.75">
      <c r="A23" s="151"/>
      <c r="B23" s="151"/>
    </row>
    <row r="24" spans="1:2" ht="15.75">
      <c r="A24" s="151"/>
      <c r="B24" s="151"/>
    </row>
    <row r="25" spans="1:2" ht="15.75">
      <c r="A25" s="151"/>
      <c r="B25" s="151"/>
    </row>
    <row r="26" spans="1:5" ht="15.75">
      <c r="A26" s="151"/>
      <c r="B26" s="151"/>
      <c r="E26" s="170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</sheetData>
  <sheetProtection/>
  <mergeCells count="18">
    <mergeCell ref="D3:E3"/>
    <mergeCell ref="C12:D12"/>
    <mergeCell ref="C13:D13"/>
    <mergeCell ref="C21:D21"/>
    <mergeCell ref="C22:D22"/>
    <mergeCell ref="C18:D18"/>
    <mergeCell ref="C15:D15"/>
    <mergeCell ref="C17:D17"/>
    <mergeCell ref="C16:D16"/>
    <mergeCell ref="C10:D10"/>
    <mergeCell ref="C19:D19"/>
    <mergeCell ref="C20:D20"/>
    <mergeCell ref="A6:E6"/>
    <mergeCell ref="A8:B8"/>
    <mergeCell ref="C8:D9"/>
    <mergeCell ref="E8:E9"/>
    <mergeCell ref="C14:D14"/>
    <mergeCell ref="C11:D11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595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370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664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08" t="s">
        <v>614</v>
      </c>
      <c r="B5" s="408"/>
      <c r="C5" s="408"/>
      <c r="D5" s="408"/>
      <c r="E5" s="408"/>
      <c r="F5" s="408"/>
      <c r="G5" s="408"/>
      <c r="H5" s="408"/>
    </row>
    <row r="6" ht="12" customHeight="1"/>
    <row r="7" spans="1:8" s="133" customFormat="1" ht="51" customHeight="1">
      <c r="A7" s="131" t="s">
        <v>371</v>
      </c>
      <c r="B7" s="131" t="s">
        <v>205</v>
      </c>
      <c r="C7" s="131" t="s">
        <v>225</v>
      </c>
      <c r="D7" s="131" t="s">
        <v>226</v>
      </c>
      <c r="E7" s="131" t="s">
        <v>227</v>
      </c>
      <c r="F7" s="131" t="s">
        <v>228</v>
      </c>
      <c r="G7" s="132" t="s">
        <v>594</v>
      </c>
      <c r="H7" s="132" t="s">
        <v>624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376</v>
      </c>
      <c r="B9" s="36" t="s">
        <v>157</v>
      </c>
      <c r="C9" s="155" t="s">
        <v>362</v>
      </c>
      <c r="D9" s="155"/>
      <c r="E9" s="156"/>
      <c r="F9" s="155"/>
      <c r="G9" s="157">
        <f>G10+G18+G26+G51</f>
        <v>12448.890449999999</v>
      </c>
      <c r="H9" s="157">
        <f>H10+H18+H26+H51</f>
        <v>11451.70715</v>
      </c>
    </row>
    <row r="10" spans="1:8" s="160" customFormat="1" ht="27" customHeight="1">
      <c r="A10" s="54" t="s">
        <v>359</v>
      </c>
      <c r="B10" s="36" t="s">
        <v>157</v>
      </c>
      <c r="C10" s="119" t="s">
        <v>362</v>
      </c>
      <c r="D10" s="119" t="s">
        <v>363</v>
      </c>
      <c r="E10" s="159"/>
      <c r="F10" s="141"/>
      <c r="G10" s="57">
        <f aca="true" t="shared" si="0" ref="G10:H14">G11</f>
        <v>1263.14015</v>
      </c>
      <c r="H10" s="57">
        <f t="shared" si="0"/>
        <v>1206.89479</v>
      </c>
    </row>
    <row r="11" spans="1:8" ht="30" customHeight="1">
      <c r="A11" s="161" t="s">
        <v>230</v>
      </c>
      <c r="B11" s="58" t="s">
        <v>157</v>
      </c>
      <c r="C11" s="162" t="s">
        <v>362</v>
      </c>
      <c r="D11" s="162" t="s">
        <v>363</v>
      </c>
      <c r="E11" s="74" t="s">
        <v>107</v>
      </c>
      <c r="F11" s="163"/>
      <c r="G11" s="164">
        <f t="shared" si="0"/>
        <v>1263.14015</v>
      </c>
      <c r="H11" s="164">
        <f t="shared" si="0"/>
        <v>1206.89479</v>
      </c>
    </row>
    <row r="12" spans="1:8" ht="13.5" customHeight="1">
      <c r="A12" s="165" t="s">
        <v>187</v>
      </c>
      <c r="B12" s="44" t="s">
        <v>157</v>
      </c>
      <c r="C12" s="166" t="s">
        <v>362</v>
      </c>
      <c r="D12" s="166" t="s">
        <v>363</v>
      </c>
      <c r="E12" s="51" t="s">
        <v>108</v>
      </c>
      <c r="F12" s="166"/>
      <c r="G12" s="167">
        <f t="shared" si="0"/>
        <v>1263.14015</v>
      </c>
      <c r="H12" s="167">
        <f t="shared" si="0"/>
        <v>1206.89479</v>
      </c>
    </row>
    <row r="13" spans="1:9" ht="27.75" customHeight="1">
      <c r="A13" s="125" t="s">
        <v>188</v>
      </c>
      <c r="B13" s="37" t="s">
        <v>157</v>
      </c>
      <c r="C13" s="140" t="s">
        <v>362</v>
      </c>
      <c r="D13" s="140" t="s">
        <v>363</v>
      </c>
      <c r="E13" s="48" t="s">
        <v>109</v>
      </c>
      <c r="F13" s="168"/>
      <c r="G13" s="169">
        <f t="shared" si="0"/>
        <v>1263.14015</v>
      </c>
      <c r="H13" s="169">
        <f t="shared" si="0"/>
        <v>1206.89479</v>
      </c>
      <c r="I13" s="170"/>
    </row>
    <row r="14" spans="1:8" ht="54" customHeight="1">
      <c r="A14" s="59" t="s">
        <v>231</v>
      </c>
      <c r="B14" s="37" t="s">
        <v>157</v>
      </c>
      <c r="C14" s="140" t="s">
        <v>362</v>
      </c>
      <c r="D14" s="140" t="s">
        <v>363</v>
      </c>
      <c r="E14" s="48" t="s">
        <v>109</v>
      </c>
      <c r="F14" s="168" t="s">
        <v>540</v>
      </c>
      <c r="G14" s="169">
        <f t="shared" si="0"/>
        <v>1263.14015</v>
      </c>
      <c r="H14" s="169">
        <f t="shared" si="0"/>
        <v>1206.89479</v>
      </c>
    </row>
    <row r="15" spans="1:8" ht="17.25" customHeight="1">
      <c r="A15" s="59" t="s">
        <v>232</v>
      </c>
      <c r="B15" s="37" t="s">
        <v>157</v>
      </c>
      <c r="C15" s="140" t="s">
        <v>362</v>
      </c>
      <c r="D15" s="140" t="s">
        <v>363</v>
      </c>
      <c r="E15" s="48" t="s">
        <v>109</v>
      </c>
      <c r="F15" s="168" t="s">
        <v>464</v>
      </c>
      <c r="G15" s="169">
        <f>G16+G17</f>
        <v>1263.14015</v>
      </c>
      <c r="H15" s="169">
        <f>H16+H17</f>
        <v>1206.89479</v>
      </c>
    </row>
    <row r="16" spans="1:8" ht="15.75">
      <c r="A16" s="125" t="s">
        <v>189</v>
      </c>
      <c r="B16" s="37" t="s">
        <v>157</v>
      </c>
      <c r="C16" s="140" t="s">
        <v>362</v>
      </c>
      <c r="D16" s="140" t="s">
        <v>363</v>
      </c>
      <c r="E16" s="48" t="s">
        <v>109</v>
      </c>
      <c r="F16" s="140">
        <v>121</v>
      </c>
      <c r="G16" s="171">
        <f>'расх 2021-2022'!G16</f>
        <v>920.14015</v>
      </c>
      <c r="H16" s="171">
        <f>'расх 2021-2022'!H16</f>
        <v>863.8947900000001</v>
      </c>
    </row>
    <row r="17" spans="1:8" ht="38.25">
      <c r="A17" s="125" t="s">
        <v>191</v>
      </c>
      <c r="B17" s="37" t="s">
        <v>157</v>
      </c>
      <c r="C17" s="140" t="s">
        <v>362</v>
      </c>
      <c r="D17" s="140" t="s">
        <v>363</v>
      </c>
      <c r="E17" s="48" t="s">
        <v>109</v>
      </c>
      <c r="F17" s="140" t="s">
        <v>192</v>
      </c>
      <c r="G17" s="171">
        <f>'расх 2021-2022'!G17</f>
        <v>343</v>
      </c>
      <c r="H17" s="171">
        <f>'расх 2021-2022'!H17</f>
        <v>343</v>
      </c>
    </row>
    <row r="18" spans="1:10" s="160" customFormat="1" ht="42" customHeight="1">
      <c r="A18" s="54" t="s">
        <v>385</v>
      </c>
      <c r="B18" s="37" t="s">
        <v>157</v>
      </c>
      <c r="C18" s="34" t="s">
        <v>362</v>
      </c>
      <c r="D18" s="34" t="s">
        <v>365</v>
      </c>
      <c r="E18" s="148"/>
      <c r="F18" s="34"/>
      <c r="G18" s="35">
        <f aca="true" t="shared" si="1" ref="G18:H22">G19</f>
        <v>898</v>
      </c>
      <c r="H18" s="35">
        <f t="shared" si="1"/>
        <v>898</v>
      </c>
      <c r="J18" s="172"/>
    </row>
    <row r="19" spans="1:8" ht="27" customHeight="1">
      <c r="A19" s="161" t="s">
        <v>193</v>
      </c>
      <c r="B19" s="37" t="s">
        <v>157</v>
      </c>
      <c r="C19" s="50" t="s">
        <v>362</v>
      </c>
      <c r="D19" s="50" t="s">
        <v>365</v>
      </c>
      <c r="E19" s="74" t="s">
        <v>110</v>
      </c>
      <c r="F19" s="50"/>
      <c r="G19" s="173">
        <f t="shared" si="1"/>
        <v>898</v>
      </c>
      <c r="H19" s="173">
        <f t="shared" si="1"/>
        <v>898</v>
      </c>
    </row>
    <row r="20" spans="1:8" ht="15" customHeight="1">
      <c r="A20" s="174" t="s">
        <v>233</v>
      </c>
      <c r="B20" s="37" t="s">
        <v>157</v>
      </c>
      <c r="C20" s="45" t="s">
        <v>362</v>
      </c>
      <c r="D20" s="45" t="s">
        <v>365</v>
      </c>
      <c r="E20" s="51" t="s">
        <v>111</v>
      </c>
      <c r="F20" s="62"/>
      <c r="G20" s="175">
        <f t="shared" si="1"/>
        <v>898</v>
      </c>
      <c r="H20" s="175">
        <f t="shared" si="1"/>
        <v>898</v>
      </c>
    </row>
    <row r="21" spans="1:8" ht="25.5" customHeight="1">
      <c r="A21" s="125" t="s">
        <v>188</v>
      </c>
      <c r="B21" s="37" t="s">
        <v>157</v>
      </c>
      <c r="C21" s="24" t="s">
        <v>362</v>
      </c>
      <c r="D21" s="24" t="s">
        <v>365</v>
      </c>
      <c r="E21" s="48" t="s">
        <v>112</v>
      </c>
      <c r="F21" s="25"/>
      <c r="G21" s="169">
        <f t="shared" si="1"/>
        <v>898</v>
      </c>
      <c r="H21" s="169">
        <f t="shared" si="1"/>
        <v>898</v>
      </c>
    </row>
    <row r="22" spans="1:8" ht="51.75" customHeight="1">
      <c r="A22" s="59" t="s">
        <v>231</v>
      </c>
      <c r="B22" s="37" t="s">
        <v>157</v>
      </c>
      <c r="C22" s="24" t="s">
        <v>362</v>
      </c>
      <c r="D22" s="24" t="s">
        <v>365</v>
      </c>
      <c r="E22" s="48" t="s">
        <v>112</v>
      </c>
      <c r="F22" s="25" t="s">
        <v>540</v>
      </c>
      <c r="G22" s="169">
        <f t="shared" si="1"/>
        <v>898</v>
      </c>
      <c r="H22" s="169">
        <f t="shared" si="1"/>
        <v>898</v>
      </c>
    </row>
    <row r="23" spans="1:8" ht="17.25" customHeight="1">
      <c r="A23" s="59" t="s">
        <v>232</v>
      </c>
      <c r="B23" s="37" t="s">
        <v>157</v>
      </c>
      <c r="C23" s="24" t="s">
        <v>362</v>
      </c>
      <c r="D23" s="24" t="s">
        <v>365</v>
      </c>
      <c r="E23" s="48" t="s">
        <v>112</v>
      </c>
      <c r="F23" s="25" t="s">
        <v>464</v>
      </c>
      <c r="G23" s="169">
        <f>G24+G25</f>
        <v>898</v>
      </c>
      <c r="H23" s="169">
        <f>H24+H25</f>
        <v>898</v>
      </c>
    </row>
    <row r="24" spans="1:8" ht="15.75">
      <c r="A24" s="125" t="s">
        <v>189</v>
      </c>
      <c r="B24" s="37" t="s">
        <v>157</v>
      </c>
      <c r="C24" s="140" t="s">
        <v>362</v>
      </c>
      <c r="D24" s="140" t="s">
        <v>365</v>
      </c>
      <c r="E24" s="48" t="s">
        <v>112</v>
      </c>
      <c r="F24" s="140">
        <v>121</v>
      </c>
      <c r="G24" s="171">
        <f>'расх 2021-2022'!G24</f>
        <v>690</v>
      </c>
      <c r="H24" s="171">
        <f>'расх 2021-2022'!H24</f>
        <v>690</v>
      </c>
    </row>
    <row r="25" spans="1:8" ht="38.25">
      <c r="A25" s="125" t="s">
        <v>191</v>
      </c>
      <c r="B25" s="37" t="s">
        <v>157</v>
      </c>
      <c r="C25" s="140" t="s">
        <v>362</v>
      </c>
      <c r="D25" s="140" t="s">
        <v>365</v>
      </c>
      <c r="E25" s="48" t="s">
        <v>112</v>
      </c>
      <c r="F25" s="140" t="s">
        <v>192</v>
      </c>
      <c r="G25" s="171">
        <f>'расх 2021-2022'!G25</f>
        <v>208</v>
      </c>
      <c r="H25" s="171">
        <f>'расх 2021-2022'!H25</f>
        <v>208</v>
      </c>
    </row>
    <row r="26" spans="1:8" s="160" customFormat="1" ht="40.5" customHeight="1">
      <c r="A26" s="176" t="s">
        <v>355</v>
      </c>
      <c r="B26" s="36" t="s">
        <v>157</v>
      </c>
      <c r="C26" s="177" t="s">
        <v>362</v>
      </c>
      <c r="D26" s="177" t="s">
        <v>364</v>
      </c>
      <c r="E26" s="148"/>
      <c r="F26" s="177"/>
      <c r="G26" s="63">
        <f>G27</f>
        <v>9970.4503</v>
      </c>
      <c r="H26" s="63">
        <f>H27</f>
        <v>9029.51236</v>
      </c>
    </row>
    <row r="27" spans="1:8" ht="30" customHeight="1">
      <c r="A27" s="46" t="s">
        <v>303</v>
      </c>
      <c r="B27" s="58" t="s">
        <v>157</v>
      </c>
      <c r="C27" s="50" t="s">
        <v>362</v>
      </c>
      <c r="D27" s="50" t="s">
        <v>364</v>
      </c>
      <c r="E27" s="74" t="s">
        <v>113</v>
      </c>
      <c r="F27" s="50"/>
      <c r="G27" s="178">
        <f>G28+G46</f>
        <v>9970.4503</v>
      </c>
      <c r="H27" s="178">
        <f>H28+H46</f>
        <v>9029.51236</v>
      </c>
    </row>
    <row r="28" spans="1:8" ht="26.25" customHeight="1">
      <c r="A28" s="26" t="s">
        <v>234</v>
      </c>
      <c r="B28" s="37" t="s">
        <v>157</v>
      </c>
      <c r="C28" s="24" t="s">
        <v>362</v>
      </c>
      <c r="D28" s="24" t="s">
        <v>364</v>
      </c>
      <c r="E28" s="48" t="s">
        <v>114</v>
      </c>
      <c r="F28" s="24"/>
      <c r="G28" s="179">
        <f>G29+G35</f>
        <v>9969.4503</v>
      </c>
      <c r="H28" s="179">
        <f>H29+H35</f>
        <v>9028.51236</v>
      </c>
    </row>
    <row r="29" spans="1:8" ht="27" customHeight="1">
      <c r="A29" s="125" t="s">
        <v>188</v>
      </c>
      <c r="B29" s="37" t="s">
        <v>157</v>
      </c>
      <c r="C29" s="24" t="s">
        <v>362</v>
      </c>
      <c r="D29" s="24" t="s">
        <v>364</v>
      </c>
      <c r="E29" s="48" t="s">
        <v>115</v>
      </c>
      <c r="F29" s="24"/>
      <c r="G29" s="180">
        <f>G30</f>
        <v>8613.00015</v>
      </c>
      <c r="H29" s="180">
        <f>H30</f>
        <v>8028.34858</v>
      </c>
    </row>
    <row r="30" spans="1:8" ht="43.5" customHeight="1">
      <c r="A30" s="59" t="s">
        <v>231</v>
      </c>
      <c r="B30" s="37" t="s">
        <v>157</v>
      </c>
      <c r="C30" s="24" t="s">
        <v>362</v>
      </c>
      <c r="D30" s="24" t="s">
        <v>364</v>
      </c>
      <c r="E30" s="48" t="s">
        <v>115</v>
      </c>
      <c r="F30" s="24" t="s">
        <v>540</v>
      </c>
      <c r="G30" s="180">
        <f>G31</f>
        <v>8613.00015</v>
      </c>
      <c r="H30" s="180">
        <f>H31</f>
        <v>8028.34858</v>
      </c>
    </row>
    <row r="31" spans="1:8" ht="16.5" customHeight="1">
      <c r="A31" s="125" t="s">
        <v>197</v>
      </c>
      <c r="B31" s="37" t="s">
        <v>157</v>
      </c>
      <c r="C31" s="24" t="s">
        <v>362</v>
      </c>
      <c r="D31" s="24" t="s">
        <v>364</v>
      </c>
      <c r="E31" s="48" t="s">
        <v>115</v>
      </c>
      <c r="F31" s="24" t="s">
        <v>464</v>
      </c>
      <c r="G31" s="144">
        <f>G32+G34+G33</f>
        <v>8613.00015</v>
      </c>
      <c r="H31" s="144">
        <f>H32+H34+H33</f>
        <v>8028.34858</v>
      </c>
    </row>
    <row r="32" spans="1:8" ht="15.75">
      <c r="A32" s="125" t="s">
        <v>189</v>
      </c>
      <c r="B32" s="37" t="s">
        <v>157</v>
      </c>
      <c r="C32" s="24" t="s">
        <v>362</v>
      </c>
      <c r="D32" s="24" t="s">
        <v>364</v>
      </c>
      <c r="E32" s="48" t="s">
        <v>115</v>
      </c>
      <c r="F32" s="24" t="s">
        <v>377</v>
      </c>
      <c r="G32" s="171">
        <f>'расх 2021-2022'!G32</f>
        <v>5920.14015</v>
      </c>
      <c r="H32" s="171">
        <f>'расх 2021-2022'!H32</f>
        <v>5527.78958</v>
      </c>
    </row>
    <row r="33" spans="1:8" ht="15.75">
      <c r="A33" s="125" t="s">
        <v>200</v>
      </c>
      <c r="B33" s="37" t="s">
        <v>157</v>
      </c>
      <c r="C33" s="24" t="s">
        <v>362</v>
      </c>
      <c r="D33" s="24" t="s">
        <v>364</v>
      </c>
      <c r="E33" s="48" t="s">
        <v>115</v>
      </c>
      <c r="F33" s="24" t="s">
        <v>378</v>
      </c>
      <c r="G33" s="171">
        <f>'расх 2021-2022'!G33</f>
        <v>0</v>
      </c>
      <c r="H33" s="171">
        <f>'расх 2021-2022'!H33</f>
        <v>0</v>
      </c>
    </row>
    <row r="34" spans="1:8" ht="41.25" customHeight="1">
      <c r="A34" s="125" t="s">
        <v>191</v>
      </c>
      <c r="B34" s="37" t="s">
        <v>157</v>
      </c>
      <c r="C34" s="24" t="s">
        <v>362</v>
      </c>
      <c r="D34" s="24" t="s">
        <v>364</v>
      </c>
      <c r="E34" s="48" t="s">
        <v>115</v>
      </c>
      <c r="F34" s="24" t="s">
        <v>192</v>
      </c>
      <c r="G34" s="171">
        <f>'расх 2021-2022'!G34</f>
        <v>2692.86</v>
      </c>
      <c r="H34" s="171">
        <f>'расх 2021-2022'!H34</f>
        <v>2500.559</v>
      </c>
    </row>
    <row r="35" spans="1:8" ht="19.5" customHeight="1">
      <c r="A35" s="125" t="s">
        <v>196</v>
      </c>
      <c r="B35" s="37" t="s">
        <v>157</v>
      </c>
      <c r="C35" s="24" t="s">
        <v>362</v>
      </c>
      <c r="D35" s="24" t="s">
        <v>364</v>
      </c>
      <c r="E35" s="48" t="s">
        <v>116</v>
      </c>
      <c r="F35" s="24"/>
      <c r="G35" s="179">
        <f>G36+G40</f>
        <v>1356.45015</v>
      </c>
      <c r="H35" s="179">
        <f>H36+H40</f>
        <v>1000.1637800000001</v>
      </c>
    </row>
    <row r="36" spans="1:8" ht="29.25" customHeight="1">
      <c r="A36" s="28" t="s">
        <v>235</v>
      </c>
      <c r="B36" s="37" t="s">
        <v>157</v>
      </c>
      <c r="C36" s="24" t="s">
        <v>362</v>
      </c>
      <c r="D36" s="24" t="s">
        <v>364</v>
      </c>
      <c r="E36" s="48" t="s">
        <v>116</v>
      </c>
      <c r="F36" s="24" t="s">
        <v>236</v>
      </c>
      <c r="G36" s="179">
        <f>G37</f>
        <v>1141.45015</v>
      </c>
      <c r="H36" s="179">
        <f>H37</f>
        <v>985.1637800000001</v>
      </c>
    </row>
    <row r="37" spans="1:8" ht="28.5" customHeight="1">
      <c r="A37" s="125" t="s">
        <v>237</v>
      </c>
      <c r="B37" s="37" t="s">
        <v>157</v>
      </c>
      <c r="C37" s="24" t="s">
        <v>362</v>
      </c>
      <c r="D37" s="24" t="s">
        <v>364</v>
      </c>
      <c r="E37" s="48" t="s">
        <v>116</v>
      </c>
      <c r="F37" s="24" t="s">
        <v>198</v>
      </c>
      <c r="G37" s="181">
        <f>G38+G39</f>
        <v>1141.45015</v>
      </c>
      <c r="H37" s="181">
        <f>H38+H39</f>
        <v>985.1637800000001</v>
      </c>
    </row>
    <row r="38" spans="1:8" ht="25.5">
      <c r="A38" s="26" t="s">
        <v>379</v>
      </c>
      <c r="B38" s="37" t="s">
        <v>157</v>
      </c>
      <c r="C38" s="24" t="s">
        <v>362</v>
      </c>
      <c r="D38" s="24" t="s">
        <v>364</v>
      </c>
      <c r="E38" s="48" t="s">
        <v>116</v>
      </c>
      <c r="F38" s="24" t="s">
        <v>380</v>
      </c>
      <c r="G38" s="171">
        <f>'расх 2021-2022'!G38</f>
        <v>341.94</v>
      </c>
      <c r="H38" s="171">
        <f>'расх 2021-2022'!H38</f>
        <v>341.94</v>
      </c>
    </row>
    <row r="39" spans="1:8" ht="27" customHeight="1">
      <c r="A39" s="26" t="s">
        <v>457</v>
      </c>
      <c r="B39" s="37" t="s">
        <v>157</v>
      </c>
      <c r="C39" s="24" t="s">
        <v>362</v>
      </c>
      <c r="D39" s="24" t="s">
        <v>364</v>
      </c>
      <c r="E39" s="48" t="s">
        <v>116</v>
      </c>
      <c r="F39" s="24" t="s">
        <v>381</v>
      </c>
      <c r="G39" s="171">
        <f>'расх 2021-2022'!G39</f>
        <v>799.5101499999998</v>
      </c>
      <c r="H39" s="171">
        <f>'расх 2021-2022'!H39</f>
        <v>643.22378</v>
      </c>
    </row>
    <row r="40" spans="1:8" ht="16.5" customHeight="1">
      <c r="A40" s="26" t="s">
        <v>46</v>
      </c>
      <c r="B40" s="37" t="s">
        <v>157</v>
      </c>
      <c r="C40" s="24" t="s">
        <v>362</v>
      </c>
      <c r="D40" s="24" t="s">
        <v>364</v>
      </c>
      <c r="E40" s="48" t="s">
        <v>116</v>
      </c>
      <c r="F40" s="24" t="s">
        <v>238</v>
      </c>
      <c r="G40" s="181">
        <f>G41+G43</f>
        <v>215</v>
      </c>
      <c r="H40" s="181">
        <f>H41+H43</f>
        <v>15</v>
      </c>
    </row>
    <row r="41" spans="1:8" ht="16.5" customHeight="1">
      <c r="A41" s="26" t="s">
        <v>239</v>
      </c>
      <c r="B41" s="37" t="s">
        <v>539</v>
      </c>
      <c r="C41" s="24" t="s">
        <v>362</v>
      </c>
      <c r="D41" s="24" t="s">
        <v>364</v>
      </c>
      <c r="E41" s="48" t="s">
        <v>116</v>
      </c>
      <c r="F41" s="24" t="s">
        <v>240</v>
      </c>
      <c r="G41" s="181">
        <f>G42</f>
        <v>0</v>
      </c>
      <c r="H41" s="181">
        <f>H42</f>
        <v>0</v>
      </c>
    </row>
    <row r="42" spans="1:8" ht="66.75" customHeight="1">
      <c r="A42" s="182" t="s">
        <v>241</v>
      </c>
      <c r="B42" s="37" t="s">
        <v>539</v>
      </c>
      <c r="C42" s="24" t="s">
        <v>362</v>
      </c>
      <c r="D42" s="24" t="s">
        <v>364</v>
      </c>
      <c r="E42" s="48" t="s">
        <v>195</v>
      </c>
      <c r="F42" s="24" t="s">
        <v>299</v>
      </c>
      <c r="G42" s="181"/>
      <c r="H42" s="181"/>
    </row>
    <row r="43" spans="1:8" ht="18" customHeight="1">
      <c r="A43" s="28" t="s">
        <v>242</v>
      </c>
      <c r="B43" s="37" t="s">
        <v>157</v>
      </c>
      <c r="C43" s="24" t="s">
        <v>362</v>
      </c>
      <c r="D43" s="24" t="s">
        <v>364</v>
      </c>
      <c r="E43" s="48" t="s">
        <v>116</v>
      </c>
      <c r="F43" s="24" t="s">
        <v>201</v>
      </c>
      <c r="G43" s="181">
        <f>G44+G45</f>
        <v>215</v>
      </c>
      <c r="H43" s="181">
        <f>H44+H45</f>
        <v>15</v>
      </c>
    </row>
    <row r="44" spans="1:8" ht="17.25" customHeight="1">
      <c r="A44" s="28" t="s">
        <v>243</v>
      </c>
      <c r="B44" s="37" t="s">
        <v>157</v>
      </c>
      <c r="C44" s="24" t="s">
        <v>362</v>
      </c>
      <c r="D44" s="24" t="s">
        <v>364</v>
      </c>
      <c r="E44" s="48" t="s">
        <v>116</v>
      </c>
      <c r="F44" s="24" t="s">
        <v>383</v>
      </c>
      <c r="G44" s="181">
        <f>'расх 2021-2022'!G43</f>
        <v>215</v>
      </c>
      <c r="H44" s="181">
        <f>'расх 2021-2022'!H43</f>
        <v>15</v>
      </c>
    </row>
    <row r="45" spans="1:8" ht="17.25" customHeight="1">
      <c r="A45" s="28" t="s">
        <v>204</v>
      </c>
      <c r="B45" s="37" t="s">
        <v>157</v>
      </c>
      <c r="C45" s="24" t="s">
        <v>362</v>
      </c>
      <c r="D45" s="24" t="s">
        <v>364</v>
      </c>
      <c r="E45" s="48" t="s">
        <v>195</v>
      </c>
      <c r="F45" s="24" t="s">
        <v>203</v>
      </c>
      <c r="G45" s="181">
        <v>0</v>
      </c>
      <c r="H45" s="181"/>
    </row>
    <row r="46" spans="1:10" ht="29.25" customHeight="1">
      <c r="A46" s="66" t="s">
        <v>244</v>
      </c>
      <c r="B46" s="36" t="s">
        <v>157</v>
      </c>
      <c r="C46" s="50" t="s">
        <v>362</v>
      </c>
      <c r="D46" s="50" t="s">
        <v>364</v>
      </c>
      <c r="E46" s="74" t="s">
        <v>118</v>
      </c>
      <c r="F46" s="50"/>
      <c r="G46" s="173">
        <f aca="true" t="shared" si="2" ref="G46:H49">G47</f>
        <v>1</v>
      </c>
      <c r="H46" s="173">
        <f t="shared" si="2"/>
        <v>1</v>
      </c>
      <c r="J46" s="127"/>
    </row>
    <row r="47" spans="1:8" ht="30.75" customHeight="1">
      <c r="A47" s="183" t="s">
        <v>207</v>
      </c>
      <c r="B47" s="44" t="s">
        <v>157</v>
      </c>
      <c r="C47" s="45" t="s">
        <v>362</v>
      </c>
      <c r="D47" s="45" t="s">
        <v>364</v>
      </c>
      <c r="E47" s="51" t="s">
        <v>117</v>
      </c>
      <c r="F47" s="45"/>
      <c r="G47" s="175">
        <f t="shared" si="2"/>
        <v>1</v>
      </c>
      <c r="H47" s="175">
        <f t="shared" si="2"/>
        <v>1</v>
      </c>
    </row>
    <row r="48" spans="1:8" ht="30.75" customHeight="1">
      <c r="A48" s="28" t="s">
        <v>235</v>
      </c>
      <c r="B48" s="37" t="s">
        <v>157</v>
      </c>
      <c r="C48" s="45" t="s">
        <v>362</v>
      </c>
      <c r="D48" s="45" t="s">
        <v>364</v>
      </c>
      <c r="E48" s="51" t="s">
        <v>117</v>
      </c>
      <c r="F48" s="29" t="s">
        <v>236</v>
      </c>
      <c r="G48" s="175">
        <f t="shared" si="2"/>
        <v>1</v>
      </c>
      <c r="H48" s="175">
        <f t="shared" si="2"/>
        <v>1</v>
      </c>
    </row>
    <row r="49" spans="1:8" ht="30.75" customHeight="1">
      <c r="A49" s="125" t="s">
        <v>237</v>
      </c>
      <c r="B49" s="37" t="s">
        <v>157</v>
      </c>
      <c r="C49" s="24" t="s">
        <v>362</v>
      </c>
      <c r="D49" s="24" t="s">
        <v>364</v>
      </c>
      <c r="E49" s="48" t="s">
        <v>117</v>
      </c>
      <c r="F49" s="24" t="s">
        <v>198</v>
      </c>
      <c r="G49" s="181">
        <f t="shared" si="2"/>
        <v>1</v>
      </c>
      <c r="H49" s="181">
        <f t="shared" si="2"/>
        <v>1</v>
      </c>
    </row>
    <row r="50" spans="1:8" ht="25.5" customHeight="1">
      <c r="A50" s="26" t="s">
        <v>457</v>
      </c>
      <c r="B50" s="37" t="s">
        <v>157</v>
      </c>
      <c r="C50" s="24" t="s">
        <v>362</v>
      </c>
      <c r="D50" s="24" t="s">
        <v>364</v>
      </c>
      <c r="E50" s="48" t="s">
        <v>117</v>
      </c>
      <c r="F50" s="24" t="s">
        <v>381</v>
      </c>
      <c r="G50" s="171">
        <f>'расх 2021-2022'!G50</f>
        <v>1</v>
      </c>
      <c r="H50" s="171">
        <f>'расх 2021-2022'!H50</f>
        <v>1</v>
      </c>
    </row>
    <row r="51" spans="1:8" s="160" customFormat="1" ht="14.25" customHeight="1">
      <c r="A51" s="54" t="s">
        <v>386</v>
      </c>
      <c r="B51" s="36" t="s">
        <v>157</v>
      </c>
      <c r="C51" s="101" t="s">
        <v>362</v>
      </c>
      <c r="D51" s="101" t="s">
        <v>373</v>
      </c>
      <c r="E51" s="148"/>
      <c r="F51" s="101"/>
      <c r="G51" s="136">
        <f>G52+G62</f>
        <v>317.3</v>
      </c>
      <c r="H51" s="136">
        <f>H52+H62</f>
        <v>317.3</v>
      </c>
    </row>
    <row r="52" spans="1:8" ht="29.25" customHeight="1">
      <c r="A52" s="66" t="s">
        <v>244</v>
      </c>
      <c r="B52" s="58" t="s">
        <v>157</v>
      </c>
      <c r="C52" s="50" t="s">
        <v>362</v>
      </c>
      <c r="D52" s="50" t="s">
        <v>373</v>
      </c>
      <c r="E52" s="74" t="s">
        <v>118</v>
      </c>
      <c r="F52" s="50"/>
      <c r="G52" s="173">
        <f>G53</f>
        <v>167.3</v>
      </c>
      <c r="H52" s="173">
        <f>H53</f>
        <v>167.3</v>
      </c>
    </row>
    <row r="53" spans="1:8" s="139" customFormat="1" ht="29.25" customHeight="1">
      <c r="A53" s="184" t="s">
        <v>208</v>
      </c>
      <c r="B53" s="37" t="s">
        <v>157</v>
      </c>
      <c r="C53" s="62" t="s">
        <v>362</v>
      </c>
      <c r="D53" s="62" t="s">
        <v>373</v>
      </c>
      <c r="E53" s="51" t="s">
        <v>618</v>
      </c>
      <c r="F53" s="62"/>
      <c r="G53" s="138">
        <f>G54+G58</f>
        <v>167.3</v>
      </c>
      <c r="H53" s="138">
        <f>H54+H58</f>
        <v>167.3</v>
      </c>
    </row>
    <row r="54" spans="1:8" s="139" customFormat="1" ht="43.5" customHeight="1">
      <c r="A54" s="59" t="s">
        <v>231</v>
      </c>
      <c r="B54" s="37" t="s">
        <v>157</v>
      </c>
      <c r="C54" s="40" t="s">
        <v>362</v>
      </c>
      <c r="D54" s="40" t="s">
        <v>373</v>
      </c>
      <c r="E54" s="71" t="s">
        <v>618</v>
      </c>
      <c r="F54" s="40" t="s">
        <v>540</v>
      </c>
      <c r="G54" s="138">
        <f>G55</f>
        <v>131.3</v>
      </c>
      <c r="H54" s="138">
        <f>H55</f>
        <v>131.3</v>
      </c>
    </row>
    <row r="55" spans="1:8" ht="17.25" customHeight="1">
      <c r="A55" s="125" t="s">
        <v>197</v>
      </c>
      <c r="B55" s="37" t="s">
        <v>157</v>
      </c>
      <c r="C55" s="25" t="s">
        <v>362</v>
      </c>
      <c r="D55" s="25" t="s">
        <v>373</v>
      </c>
      <c r="E55" s="71" t="s">
        <v>618</v>
      </c>
      <c r="F55" s="25" t="s">
        <v>464</v>
      </c>
      <c r="G55" s="144">
        <f>G56+G57</f>
        <v>131.3</v>
      </c>
      <c r="H55" s="144">
        <f>H56+H57</f>
        <v>131.3</v>
      </c>
    </row>
    <row r="56" spans="1:8" ht="15.75">
      <c r="A56" s="125" t="s">
        <v>189</v>
      </c>
      <c r="B56" s="37" t="s">
        <v>157</v>
      </c>
      <c r="C56" s="25" t="s">
        <v>362</v>
      </c>
      <c r="D56" s="25" t="s">
        <v>373</v>
      </c>
      <c r="E56" s="71" t="s">
        <v>618</v>
      </c>
      <c r="F56" s="24" t="s">
        <v>377</v>
      </c>
      <c r="G56" s="171">
        <f>'расх 2021-2022'!G56</f>
        <v>101</v>
      </c>
      <c r="H56" s="171">
        <f>'расх 2021-2022'!H56</f>
        <v>101</v>
      </c>
    </row>
    <row r="57" spans="1:8" ht="38.25">
      <c r="A57" s="125" t="s">
        <v>191</v>
      </c>
      <c r="B57" s="37" t="s">
        <v>157</v>
      </c>
      <c r="C57" s="25" t="s">
        <v>362</v>
      </c>
      <c r="D57" s="25" t="s">
        <v>373</v>
      </c>
      <c r="E57" s="71" t="s">
        <v>618</v>
      </c>
      <c r="F57" s="24" t="s">
        <v>192</v>
      </c>
      <c r="G57" s="171">
        <f>'расх 2021-2022'!G57</f>
        <v>30.3</v>
      </c>
      <c r="H57" s="171">
        <f>'расх 2021-2022'!H57</f>
        <v>30.3</v>
      </c>
    </row>
    <row r="58" spans="1:8" ht="25.5">
      <c r="A58" s="28" t="s">
        <v>235</v>
      </c>
      <c r="B58" s="37" t="s">
        <v>157</v>
      </c>
      <c r="C58" s="25" t="s">
        <v>362</v>
      </c>
      <c r="D58" s="25" t="s">
        <v>373</v>
      </c>
      <c r="E58" s="71" t="s">
        <v>618</v>
      </c>
      <c r="F58" s="24" t="s">
        <v>236</v>
      </c>
      <c r="G58" s="181">
        <f>G59</f>
        <v>36</v>
      </c>
      <c r="H58" s="181">
        <f>H59</f>
        <v>36</v>
      </c>
    </row>
    <row r="59" spans="1:8" ht="25.5">
      <c r="A59" s="125" t="s">
        <v>199</v>
      </c>
      <c r="B59" s="37" t="s">
        <v>157</v>
      </c>
      <c r="C59" s="25" t="s">
        <v>362</v>
      </c>
      <c r="D59" s="25" t="s">
        <v>373</v>
      </c>
      <c r="E59" s="71" t="s">
        <v>618</v>
      </c>
      <c r="F59" s="24" t="s">
        <v>198</v>
      </c>
      <c r="G59" s="181">
        <f>G60+G61</f>
        <v>36</v>
      </c>
      <c r="H59" s="181">
        <f>H60+H61</f>
        <v>36</v>
      </c>
    </row>
    <row r="60" spans="1:8" ht="25.5">
      <c r="A60" s="26" t="s">
        <v>379</v>
      </c>
      <c r="B60" s="37" t="s">
        <v>157</v>
      </c>
      <c r="C60" s="25" t="s">
        <v>362</v>
      </c>
      <c r="D60" s="25" t="s">
        <v>373</v>
      </c>
      <c r="E60" s="71" t="s">
        <v>618</v>
      </c>
      <c r="F60" s="24" t="s">
        <v>380</v>
      </c>
      <c r="G60" s="171">
        <f>'расх 2021-2022'!G60</f>
        <v>16</v>
      </c>
      <c r="H60" s="171">
        <f>'расх 2021-2022'!H60</f>
        <v>16</v>
      </c>
    </row>
    <row r="61" spans="1:8" ht="28.5" customHeight="1">
      <c r="A61" s="26" t="s">
        <v>457</v>
      </c>
      <c r="B61" s="37" t="s">
        <v>157</v>
      </c>
      <c r="C61" s="25" t="s">
        <v>362</v>
      </c>
      <c r="D61" s="25" t="s">
        <v>373</v>
      </c>
      <c r="E61" s="71" t="s">
        <v>618</v>
      </c>
      <c r="F61" s="24" t="s">
        <v>381</v>
      </c>
      <c r="G61" s="171">
        <f>'расх 2021-2022'!G61</f>
        <v>20</v>
      </c>
      <c r="H61" s="171">
        <f>'расх 2021-2022'!H61</f>
        <v>20</v>
      </c>
    </row>
    <row r="62" spans="1:8" s="185" customFormat="1" ht="28.5" customHeight="1">
      <c r="A62" s="64" t="s">
        <v>210</v>
      </c>
      <c r="B62" s="58" t="s">
        <v>157</v>
      </c>
      <c r="C62" s="69" t="s">
        <v>362</v>
      </c>
      <c r="D62" s="69" t="s">
        <v>373</v>
      </c>
      <c r="E62" s="74" t="s">
        <v>120</v>
      </c>
      <c r="F62" s="50"/>
      <c r="G62" s="173">
        <f>G63+G67</f>
        <v>150</v>
      </c>
      <c r="H62" s="173">
        <f>H63+H67</f>
        <v>150</v>
      </c>
    </row>
    <row r="63" spans="1:8" s="139" customFormat="1" ht="28.5" customHeight="1">
      <c r="A63" s="46" t="s">
        <v>211</v>
      </c>
      <c r="B63" s="44" t="s">
        <v>157</v>
      </c>
      <c r="C63" s="62" t="s">
        <v>362</v>
      </c>
      <c r="D63" s="62" t="s">
        <v>373</v>
      </c>
      <c r="E63" s="51" t="s">
        <v>121</v>
      </c>
      <c r="F63" s="45"/>
      <c r="G63" s="175">
        <f aca="true" t="shared" si="3" ref="G63:H65">G64</f>
        <v>100</v>
      </c>
      <c r="H63" s="175">
        <f t="shared" si="3"/>
        <v>100</v>
      </c>
    </row>
    <row r="64" spans="1:8" s="139" customFormat="1" ht="28.5" customHeight="1">
      <c r="A64" s="28" t="s">
        <v>235</v>
      </c>
      <c r="B64" s="37" t="s">
        <v>157</v>
      </c>
      <c r="C64" s="40" t="s">
        <v>362</v>
      </c>
      <c r="D64" s="40" t="s">
        <v>373</v>
      </c>
      <c r="E64" s="71" t="s">
        <v>121</v>
      </c>
      <c r="F64" s="29" t="s">
        <v>236</v>
      </c>
      <c r="G64" s="175">
        <f t="shared" si="3"/>
        <v>100</v>
      </c>
      <c r="H64" s="175">
        <f t="shared" si="3"/>
        <v>100</v>
      </c>
    </row>
    <row r="65" spans="1:8" s="139" customFormat="1" ht="28.5" customHeight="1">
      <c r="A65" s="125" t="s">
        <v>237</v>
      </c>
      <c r="B65" s="37" t="s">
        <v>157</v>
      </c>
      <c r="C65" s="40" t="s">
        <v>362</v>
      </c>
      <c r="D65" s="40" t="s">
        <v>373</v>
      </c>
      <c r="E65" s="71" t="s">
        <v>121</v>
      </c>
      <c r="F65" s="29" t="s">
        <v>198</v>
      </c>
      <c r="G65" s="175">
        <f t="shared" si="3"/>
        <v>100</v>
      </c>
      <c r="H65" s="175">
        <f t="shared" si="3"/>
        <v>100</v>
      </c>
    </row>
    <row r="66" spans="1:8" ht="27" customHeight="1">
      <c r="A66" s="26" t="s">
        <v>457</v>
      </c>
      <c r="B66" s="37" t="s">
        <v>157</v>
      </c>
      <c r="C66" s="40" t="s">
        <v>362</v>
      </c>
      <c r="D66" s="25" t="s">
        <v>373</v>
      </c>
      <c r="E66" s="48" t="s">
        <v>121</v>
      </c>
      <c r="F66" s="24" t="s">
        <v>381</v>
      </c>
      <c r="G66" s="171">
        <f>'расх 2021-2022'!G66</f>
        <v>100</v>
      </c>
      <c r="H66" s="171">
        <f>'расх 2021-2022'!H66</f>
        <v>100</v>
      </c>
    </row>
    <row r="67" spans="1:8" ht="16.5" customHeight="1">
      <c r="A67" s="26" t="s">
        <v>245</v>
      </c>
      <c r="B67" s="37" t="s">
        <v>157</v>
      </c>
      <c r="C67" s="40" t="s">
        <v>362</v>
      </c>
      <c r="D67" s="25" t="s">
        <v>373</v>
      </c>
      <c r="E67" s="48" t="s">
        <v>246</v>
      </c>
      <c r="F67" s="45"/>
      <c r="G67" s="175">
        <f aca="true" t="shared" si="4" ref="G67:H69">G68</f>
        <v>50</v>
      </c>
      <c r="H67" s="175">
        <f t="shared" si="4"/>
        <v>50</v>
      </c>
    </row>
    <row r="68" spans="1:8" ht="17.25" customHeight="1">
      <c r="A68" s="26" t="s">
        <v>46</v>
      </c>
      <c r="B68" s="37" t="s">
        <v>157</v>
      </c>
      <c r="C68" s="40" t="s">
        <v>362</v>
      </c>
      <c r="D68" s="25" t="s">
        <v>373</v>
      </c>
      <c r="E68" s="48" t="s">
        <v>246</v>
      </c>
      <c r="F68" s="24" t="s">
        <v>238</v>
      </c>
      <c r="G68" s="181">
        <f t="shared" si="4"/>
        <v>50</v>
      </c>
      <c r="H68" s="181">
        <f t="shared" si="4"/>
        <v>50</v>
      </c>
    </row>
    <row r="69" spans="1:8" ht="18" customHeight="1">
      <c r="A69" s="28" t="s">
        <v>242</v>
      </c>
      <c r="B69" s="37" t="s">
        <v>157</v>
      </c>
      <c r="C69" s="40" t="s">
        <v>362</v>
      </c>
      <c r="D69" s="25" t="s">
        <v>373</v>
      </c>
      <c r="E69" s="48" t="s">
        <v>246</v>
      </c>
      <c r="F69" s="24" t="s">
        <v>201</v>
      </c>
      <c r="G69" s="181">
        <f t="shared" si="4"/>
        <v>50</v>
      </c>
      <c r="H69" s="181">
        <f t="shared" si="4"/>
        <v>50</v>
      </c>
    </row>
    <row r="70" spans="1:8" ht="15.75" customHeight="1">
      <c r="A70" s="26" t="s">
        <v>204</v>
      </c>
      <c r="B70" s="37" t="s">
        <v>157</v>
      </c>
      <c r="C70" s="40" t="s">
        <v>362</v>
      </c>
      <c r="D70" s="25" t="s">
        <v>373</v>
      </c>
      <c r="E70" s="48" t="s">
        <v>246</v>
      </c>
      <c r="F70" s="24" t="s">
        <v>203</v>
      </c>
      <c r="G70" s="181">
        <f>'расх 2021-2022'!G70</f>
        <v>50</v>
      </c>
      <c r="H70" s="181">
        <f>'расх 2021-2022'!H70</f>
        <v>50</v>
      </c>
    </row>
    <row r="71" spans="1:8" s="189" customFormat="1" ht="15" customHeight="1">
      <c r="A71" s="186" t="s">
        <v>387</v>
      </c>
      <c r="B71" s="36" t="s">
        <v>157</v>
      </c>
      <c r="C71" s="187" t="s">
        <v>363</v>
      </c>
      <c r="D71" s="187"/>
      <c r="E71" s="48"/>
      <c r="F71" s="187"/>
      <c r="G71" s="188">
        <f aca="true" t="shared" si="5" ref="G71:H73">G72</f>
        <v>642.2</v>
      </c>
      <c r="H71" s="188">
        <f t="shared" si="5"/>
        <v>663</v>
      </c>
    </row>
    <row r="72" spans="1:8" s="68" customFormat="1" ht="15" customHeight="1">
      <c r="A72" s="190" t="s">
        <v>388</v>
      </c>
      <c r="B72" s="36" t="s">
        <v>157</v>
      </c>
      <c r="C72" s="101" t="s">
        <v>363</v>
      </c>
      <c r="D72" s="101" t="s">
        <v>365</v>
      </c>
      <c r="E72" s="148"/>
      <c r="F72" s="101"/>
      <c r="G72" s="136">
        <f t="shared" si="5"/>
        <v>642.2</v>
      </c>
      <c r="H72" s="136">
        <f t="shared" si="5"/>
        <v>663</v>
      </c>
    </row>
    <row r="73" spans="1:11" ht="30" customHeight="1">
      <c r="A73" s="66" t="s">
        <v>244</v>
      </c>
      <c r="B73" s="58" t="s">
        <v>157</v>
      </c>
      <c r="C73" s="69" t="s">
        <v>363</v>
      </c>
      <c r="D73" s="69" t="s">
        <v>365</v>
      </c>
      <c r="E73" s="74" t="s">
        <v>118</v>
      </c>
      <c r="F73" s="69"/>
      <c r="G73" s="191">
        <f t="shared" si="5"/>
        <v>642.2</v>
      </c>
      <c r="H73" s="191">
        <f t="shared" si="5"/>
        <v>663</v>
      </c>
      <c r="J73" s="127"/>
      <c r="K73" s="127"/>
    </row>
    <row r="74" spans="1:8" s="139" customFormat="1" ht="27.75" customHeight="1">
      <c r="A74" s="184" t="s">
        <v>389</v>
      </c>
      <c r="B74" s="37" t="s">
        <v>157</v>
      </c>
      <c r="C74" s="62" t="s">
        <v>363</v>
      </c>
      <c r="D74" s="62" t="s">
        <v>365</v>
      </c>
      <c r="E74" s="51" t="s">
        <v>122</v>
      </c>
      <c r="F74" s="62"/>
      <c r="G74" s="138">
        <f>G75+G80</f>
        <v>642.2</v>
      </c>
      <c r="H74" s="138">
        <f>H75+H80</f>
        <v>663</v>
      </c>
    </row>
    <row r="75" spans="1:8" s="139" customFormat="1" ht="42" customHeight="1">
      <c r="A75" s="59" t="s">
        <v>231</v>
      </c>
      <c r="B75" s="37" t="s">
        <v>157</v>
      </c>
      <c r="C75" s="25" t="s">
        <v>363</v>
      </c>
      <c r="D75" s="25" t="s">
        <v>365</v>
      </c>
      <c r="E75" s="48" t="s">
        <v>122</v>
      </c>
      <c r="F75" s="40" t="s">
        <v>540</v>
      </c>
      <c r="G75" s="138">
        <f>G76</f>
        <v>614.5</v>
      </c>
      <c r="H75" s="138">
        <f>H76</f>
        <v>614.5</v>
      </c>
    </row>
    <row r="76" spans="1:8" ht="20.25" customHeight="1">
      <c r="A76" s="125" t="s">
        <v>197</v>
      </c>
      <c r="B76" s="37" t="s">
        <v>157</v>
      </c>
      <c r="C76" s="25" t="s">
        <v>363</v>
      </c>
      <c r="D76" s="25" t="s">
        <v>365</v>
      </c>
      <c r="E76" s="48" t="s">
        <v>122</v>
      </c>
      <c r="F76" s="25" t="s">
        <v>464</v>
      </c>
      <c r="G76" s="144">
        <f>G77+G78+G79</f>
        <v>614.5</v>
      </c>
      <c r="H76" s="144">
        <f>H77+H78+H79</f>
        <v>614.5</v>
      </c>
    </row>
    <row r="77" spans="1:8" ht="25.5">
      <c r="A77" s="125" t="s">
        <v>456</v>
      </c>
      <c r="B77" s="37" t="s">
        <v>157</v>
      </c>
      <c r="C77" s="25" t="s">
        <v>363</v>
      </c>
      <c r="D77" s="25" t="s">
        <v>365</v>
      </c>
      <c r="E77" s="48" t="s">
        <v>122</v>
      </c>
      <c r="F77" s="24" t="s">
        <v>377</v>
      </c>
      <c r="G77" s="171">
        <f>'расх 2021-2022'!G77</f>
        <v>546</v>
      </c>
      <c r="H77" s="171">
        <f>'расх 2021-2022'!H77</f>
        <v>546</v>
      </c>
    </row>
    <row r="78" spans="1:8" ht="15.75">
      <c r="A78" s="125" t="s">
        <v>200</v>
      </c>
      <c r="B78" s="37" t="s">
        <v>157</v>
      </c>
      <c r="C78" s="25" t="s">
        <v>363</v>
      </c>
      <c r="D78" s="25" t="s">
        <v>365</v>
      </c>
      <c r="E78" s="48" t="s">
        <v>122</v>
      </c>
      <c r="F78" s="24" t="s">
        <v>378</v>
      </c>
      <c r="G78" s="171">
        <f>'расх 2021-2022'!G78</f>
        <v>3</v>
      </c>
      <c r="H78" s="171">
        <f>'расх 2021-2022'!H78</f>
        <v>3</v>
      </c>
    </row>
    <row r="79" spans="1:8" ht="38.25">
      <c r="A79" s="125" t="s">
        <v>191</v>
      </c>
      <c r="B79" s="37" t="s">
        <v>157</v>
      </c>
      <c r="C79" s="25" t="s">
        <v>363</v>
      </c>
      <c r="D79" s="25" t="s">
        <v>365</v>
      </c>
      <c r="E79" s="48" t="s">
        <v>122</v>
      </c>
      <c r="F79" s="24" t="s">
        <v>192</v>
      </c>
      <c r="G79" s="171">
        <f>'расх 2021-2022'!G79</f>
        <v>65.5</v>
      </c>
      <c r="H79" s="171">
        <f>'расх 2021-2022'!H79</f>
        <v>65.5</v>
      </c>
    </row>
    <row r="80" spans="1:8" ht="28.5" customHeight="1">
      <c r="A80" s="28" t="s">
        <v>235</v>
      </c>
      <c r="B80" s="37" t="s">
        <v>157</v>
      </c>
      <c r="C80" s="25" t="s">
        <v>363</v>
      </c>
      <c r="D80" s="25" t="s">
        <v>365</v>
      </c>
      <c r="E80" s="48" t="s">
        <v>122</v>
      </c>
      <c r="F80" s="24" t="s">
        <v>236</v>
      </c>
      <c r="G80" s="181">
        <f>G81</f>
        <v>27.7</v>
      </c>
      <c r="H80" s="181">
        <f>H81</f>
        <v>48.5</v>
      </c>
    </row>
    <row r="81" spans="1:12" ht="25.5">
      <c r="A81" s="125" t="s">
        <v>237</v>
      </c>
      <c r="B81" s="37" t="s">
        <v>157</v>
      </c>
      <c r="C81" s="25" t="s">
        <v>363</v>
      </c>
      <c r="D81" s="25" t="s">
        <v>365</v>
      </c>
      <c r="E81" s="48" t="s">
        <v>122</v>
      </c>
      <c r="F81" s="24" t="s">
        <v>198</v>
      </c>
      <c r="G81" s="181">
        <f>G82+G83</f>
        <v>27.7</v>
      </c>
      <c r="H81" s="181">
        <f>H82+H83</f>
        <v>48.5</v>
      </c>
      <c r="K81" s="127"/>
      <c r="L81" s="170"/>
    </row>
    <row r="82" spans="1:8" s="139" customFormat="1" ht="25.5">
      <c r="A82" s="26" t="s">
        <v>379</v>
      </c>
      <c r="B82" s="37" t="s">
        <v>157</v>
      </c>
      <c r="C82" s="25" t="s">
        <v>363</v>
      </c>
      <c r="D82" s="25" t="s">
        <v>365</v>
      </c>
      <c r="E82" s="48" t="s">
        <v>122</v>
      </c>
      <c r="F82" s="24" t="s">
        <v>380</v>
      </c>
      <c r="G82" s="171">
        <f>'расх 2021-2022'!G82</f>
        <v>19.7</v>
      </c>
      <c r="H82" s="171">
        <f>'расх 2021-2022'!H82</f>
        <v>40.5</v>
      </c>
    </row>
    <row r="83" spans="1:8" ht="29.25" customHeight="1">
      <c r="A83" s="26" t="s">
        <v>457</v>
      </c>
      <c r="B83" s="37" t="s">
        <v>157</v>
      </c>
      <c r="C83" s="25" t="s">
        <v>363</v>
      </c>
      <c r="D83" s="25" t="s">
        <v>365</v>
      </c>
      <c r="E83" s="48" t="s">
        <v>122</v>
      </c>
      <c r="F83" s="24" t="s">
        <v>381</v>
      </c>
      <c r="G83" s="171">
        <f>'расх 2021-2022'!G83</f>
        <v>8</v>
      </c>
      <c r="H83" s="171">
        <f>'расх 2021-2022'!H83</f>
        <v>8</v>
      </c>
    </row>
    <row r="84" spans="1:8" s="195" customFormat="1" ht="27.75" customHeight="1">
      <c r="A84" s="192" t="s">
        <v>390</v>
      </c>
      <c r="B84" s="36" t="s">
        <v>157</v>
      </c>
      <c r="C84" s="193" t="s">
        <v>365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392</v>
      </c>
      <c r="B85" s="36" t="s">
        <v>157</v>
      </c>
      <c r="C85" s="34" t="s">
        <v>365</v>
      </c>
      <c r="D85" s="34" t="s">
        <v>366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210</v>
      </c>
      <c r="B86" s="58" t="s">
        <v>157</v>
      </c>
      <c r="C86" s="50" t="s">
        <v>365</v>
      </c>
      <c r="D86" s="50" t="s">
        <v>366</v>
      </c>
      <c r="E86" s="74" t="s">
        <v>120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212</v>
      </c>
      <c r="B87" s="37" t="s">
        <v>157</v>
      </c>
      <c r="C87" s="45" t="s">
        <v>365</v>
      </c>
      <c r="D87" s="45" t="s">
        <v>366</v>
      </c>
      <c r="E87" s="51" t="s">
        <v>123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235</v>
      </c>
      <c r="B88" s="37" t="s">
        <v>157</v>
      </c>
      <c r="C88" s="24" t="s">
        <v>365</v>
      </c>
      <c r="D88" s="24" t="s">
        <v>366</v>
      </c>
      <c r="E88" s="48" t="s">
        <v>123</v>
      </c>
      <c r="F88" s="29" t="s">
        <v>236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237</v>
      </c>
      <c r="B89" s="37" t="s">
        <v>157</v>
      </c>
      <c r="C89" s="24" t="s">
        <v>365</v>
      </c>
      <c r="D89" s="24" t="s">
        <v>366</v>
      </c>
      <c r="E89" s="48" t="s">
        <v>123</v>
      </c>
      <c r="F89" s="29" t="s">
        <v>198</v>
      </c>
      <c r="G89" s="138">
        <f t="shared" si="6"/>
        <v>55</v>
      </c>
      <c r="H89" s="138">
        <f t="shared" si="6"/>
        <v>55</v>
      </c>
    </row>
    <row r="90" spans="1:8" ht="27" customHeight="1" hidden="1">
      <c r="A90" s="26" t="s">
        <v>457</v>
      </c>
      <c r="B90" s="37" t="s">
        <v>157</v>
      </c>
      <c r="C90" s="24" t="s">
        <v>365</v>
      </c>
      <c r="D90" s="24" t="s">
        <v>366</v>
      </c>
      <c r="E90" s="48" t="s">
        <v>123</v>
      </c>
      <c r="F90" s="24" t="s">
        <v>381</v>
      </c>
      <c r="G90" s="144">
        <v>55</v>
      </c>
      <c r="H90" s="144">
        <v>55</v>
      </c>
    </row>
    <row r="91" spans="1:8" s="139" customFormat="1" ht="27" customHeight="1" hidden="1">
      <c r="A91" s="26" t="s">
        <v>213</v>
      </c>
      <c r="B91" s="37" t="s">
        <v>539</v>
      </c>
      <c r="C91" s="24" t="s">
        <v>365</v>
      </c>
      <c r="D91" s="24" t="s">
        <v>366</v>
      </c>
      <c r="E91" s="48" t="s">
        <v>76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457</v>
      </c>
      <c r="B92" s="37" t="s">
        <v>539</v>
      </c>
      <c r="C92" s="24" t="s">
        <v>365</v>
      </c>
      <c r="D92" s="24" t="s">
        <v>366</v>
      </c>
      <c r="E92" s="48" t="s">
        <v>76</v>
      </c>
      <c r="F92" s="24" t="s">
        <v>381</v>
      </c>
      <c r="G92" s="144">
        <v>0</v>
      </c>
      <c r="H92" s="144">
        <v>0</v>
      </c>
    </row>
    <row r="93" spans="1:8" s="195" customFormat="1" ht="15.75" customHeight="1">
      <c r="A93" s="186" t="s">
        <v>393</v>
      </c>
      <c r="B93" s="36" t="s">
        <v>157</v>
      </c>
      <c r="C93" s="193" t="s">
        <v>364</v>
      </c>
      <c r="D93" s="193"/>
      <c r="E93" s="48"/>
      <c r="F93" s="193"/>
      <c r="G93" s="194">
        <f>G94+G100+G118</f>
        <v>2856.3819000000003</v>
      </c>
      <c r="H93" s="194">
        <f>H94+H100+H118</f>
        <v>4227.15701</v>
      </c>
    </row>
    <row r="94" spans="1:8" s="68" customFormat="1" ht="15" customHeight="1">
      <c r="A94" s="196" t="s">
        <v>372</v>
      </c>
      <c r="B94" s="36" t="s">
        <v>157</v>
      </c>
      <c r="C94" s="34" t="s">
        <v>364</v>
      </c>
      <c r="D94" s="34" t="s">
        <v>367</v>
      </c>
      <c r="E94" s="148"/>
      <c r="F94" s="34"/>
      <c r="G94" s="35">
        <f aca="true" t="shared" si="7" ref="G94:H98">G95</f>
        <v>41.8</v>
      </c>
      <c r="H94" s="35">
        <f t="shared" si="7"/>
        <v>41.8</v>
      </c>
    </row>
    <row r="95" spans="1:9" s="185" customFormat="1" ht="29.25" customHeight="1">
      <c r="A95" s="66" t="s">
        <v>244</v>
      </c>
      <c r="B95" s="58" t="s">
        <v>157</v>
      </c>
      <c r="C95" s="69" t="s">
        <v>364</v>
      </c>
      <c r="D95" s="69" t="s">
        <v>367</v>
      </c>
      <c r="E95" s="74" t="s">
        <v>118</v>
      </c>
      <c r="F95" s="69"/>
      <c r="G95" s="173">
        <f t="shared" si="7"/>
        <v>41.8</v>
      </c>
      <c r="H95" s="173">
        <f t="shared" si="7"/>
        <v>41.8</v>
      </c>
      <c r="I95" s="197"/>
    </row>
    <row r="96" spans="1:8" s="139" customFormat="1" ht="52.5" customHeight="1">
      <c r="A96" s="46" t="s">
        <v>214</v>
      </c>
      <c r="B96" s="44" t="s">
        <v>157</v>
      </c>
      <c r="C96" s="45" t="s">
        <v>364</v>
      </c>
      <c r="D96" s="45" t="s">
        <v>367</v>
      </c>
      <c r="E96" s="51" t="s">
        <v>124</v>
      </c>
      <c r="F96" s="45"/>
      <c r="G96" s="175">
        <f t="shared" si="7"/>
        <v>41.8</v>
      </c>
      <c r="H96" s="175">
        <f t="shared" si="7"/>
        <v>41.8</v>
      </c>
    </row>
    <row r="97" spans="1:8" s="139" customFormat="1" ht="27.75" customHeight="1">
      <c r="A97" s="28" t="s">
        <v>235</v>
      </c>
      <c r="B97" s="44" t="s">
        <v>157</v>
      </c>
      <c r="C97" s="24" t="s">
        <v>364</v>
      </c>
      <c r="D97" s="24" t="s">
        <v>367</v>
      </c>
      <c r="E97" s="48" t="s">
        <v>124</v>
      </c>
      <c r="F97" s="29" t="s">
        <v>236</v>
      </c>
      <c r="G97" s="175">
        <f t="shared" si="7"/>
        <v>41.8</v>
      </c>
      <c r="H97" s="175">
        <f t="shared" si="7"/>
        <v>41.8</v>
      </c>
    </row>
    <row r="98" spans="1:8" s="139" customFormat="1" ht="27" customHeight="1">
      <c r="A98" s="125" t="s">
        <v>237</v>
      </c>
      <c r="B98" s="44" t="s">
        <v>157</v>
      </c>
      <c r="C98" s="24" t="s">
        <v>364</v>
      </c>
      <c r="D98" s="24" t="s">
        <v>367</v>
      </c>
      <c r="E98" s="48" t="s">
        <v>124</v>
      </c>
      <c r="F98" s="29" t="s">
        <v>198</v>
      </c>
      <c r="G98" s="175">
        <f t="shared" si="7"/>
        <v>41.8</v>
      </c>
      <c r="H98" s="175">
        <f t="shared" si="7"/>
        <v>41.8</v>
      </c>
    </row>
    <row r="99" spans="1:8" ht="25.5" customHeight="1">
      <c r="A99" s="26" t="s">
        <v>457</v>
      </c>
      <c r="B99" s="44" t="s">
        <v>157</v>
      </c>
      <c r="C99" s="24" t="s">
        <v>364</v>
      </c>
      <c r="D99" s="24" t="s">
        <v>367</v>
      </c>
      <c r="E99" s="48" t="s">
        <v>124</v>
      </c>
      <c r="F99" s="24" t="s">
        <v>381</v>
      </c>
      <c r="G99" s="171">
        <f>'расх 2021-2022'!G99</f>
        <v>41.8</v>
      </c>
      <c r="H99" s="171">
        <f>'расх 2021-2022'!H99</f>
        <v>41.8</v>
      </c>
    </row>
    <row r="100" spans="1:8" ht="15" customHeight="1">
      <c r="A100" s="31" t="s">
        <v>360</v>
      </c>
      <c r="B100" s="36" t="s">
        <v>157</v>
      </c>
      <c r="C100" s="34" t="s">
        <v>364</v>
      </c>
      <c r="D100" s="34" t="s">
        <v>366</v>
      </c>
      <c r="E100" s="48"/>
      <c r="F100" s="34"/>
      <c r="G100" s="35">
        <f>G101</f>
        <v>2814.5819</v>
      </c>
      <c r="H100" s="35">
        <f>H101</f>
        <v>4185.35701</v>
      </c>
    </row>
    <row r="101" spans="1:8" s="139" customFormat="1" ht="57" customHeight="1">
      <c r="A101" s="64" t="s">
        <v>251</v>
      </c>
      <c r="B101" s="58" t="s">
        <v>157</v>
      </c>
      <c r="C101" s="162" t="s">
        <v>364</v>
      </c>
      <c r="D101" s="162" t="s">
        <v>366</v>
      </c>
      <c r="E101" s="74" t="s">
        <v>215</v>
      </c>
      <c r="F101" s="162"/>
      <c r="G101" s="191">
        <f>G102</f>
        <v>2814.5819</v>
      </c>
      <c r="H101" s="191">
        <f>H102</f>
        <v>4185.35701</v>
      </c>
    </row>
    <row r="102" spans="1:8" s="139" customFormat="1" ht="41.25" customHeight="1">
      <c r="A102" s="198" t="s">
        <v>158</v>
      </c>
      <c r="B102" s="44" t="s">
        <v>157</v>
      </c>
      <c r="C102" s="107" t="s">
        <v>364</v>
      </c>
      <c r="D102" s="107" t="s">
        <v>366</v>
      </c>
      <c r="E102" s="51" t="s">
        <v>216</v>
      </c>
      <c r="F102" s="107"/>
      <c r="G102" s="138">
        <f>G107+G103+G111</f>
        <v>2814.5819</v>
      </c>
      <c r="H102" s="138">
        <f>H107+H103+H111</f>
        <v>4185.35701</v>
      </c>
    </row>
    <row r="103" spans="1:8" s="139" customFormat="1" ht="29.25" customHeight="1">
      <c r="A103" s="26" t="s">
        <v>162</v>
      </c>
      <c r="B103" s="37" t="s">
        <v>157</v>
      </c>
      <c r="C103" s="140" t="s">
        <v>364</v>
      </c>
      <c r="D103" s="140" t="s">
        <v>366</v>
      </c>
      <c r="E103" s="48" t="s">
        <v>163</v>
      </c>
      <c r="F103" s="140"/>
      <c r="G103" s="138">
        <f aca="true" t="shared" si="8" ref="G103:H105">G104</f>
        <v>815</v>
      </c>
      <c r="H103" s="138">
        <f t="shared" si="8"/>
        <v>815</v>
      </c>
    </row>
    <row r="104" spans="1:8" s="139" customFormat="1" ht="29.25" customHeight="1">
      <c r="A104" s="28" t="s">
        <v>235</v>
      </c>
      <c r="B104" s="37" t="s">
        <v>157</v>
      </c>
      <c r="C104" s="140" t="s">
        <v>364</v>
      </c>
      <c r="D104" s="140" t="s">
        <v>366</v>
      </c>
      <c r="E104" s="48" t="s">
        <v>163</v>
      </c>
      <c r="F104" s="140" t="s">
        <v>236</v>
      </c>
      <c r="G104" s="138">
        <f t="shared" si="8"/>
        <v>815</v>
      </c>
      <c r="H104" s="138">
        <f t="shared" si="8"/>
        <v>815</v>
      </c>
    </row>
    <row r="105" spans="1:8" s="139" customFormat="1" ht="29.25" customHeight="1">
      <c r="A105" s="125" t="s">
        <v>237</v>
      </c>
      <c r="B105" s="37" t="s">
        <v>157</v>
      </c>
      <c r="C105" s="140" t="s">
        <v>364</v>
      </c>
      <c r="D105" s="140" t="s">
        <v>366</v>
      </c>
      <c r="E105" s="48" t="s">
        <v>163</v>
      </c>
      <c r="F105" s="140" t="s">
        <v>198</v>
      </c>
      <c r="G105" s="138">
        <f t="shared" si="8"/>
        <v>815</v>
      </c>
      <c r="H105" s="138">
        <f t="shared" si="8"/>
        <v>815</v>
      </c>
    </row>
    <row r="106" spans="1:8" s="139" customFormat="1" ht="29.25" customHeight="1">
      <c r="A106" s="26" t="s">
        <v>457</v>
      </c>
      <c r="B106" s="37" t="s">
        <v>157</v>
      </c>
      <c r="C106" s="140" t="s">
        <v>364</v>
      </c>
      <c r="D106" s="140" t="s">
        <v>366</v>
      </c>
      <c r="E106" s="48" t="s">
        <v>163</v>
      </c>
      <c r="F106" s="140" t="s">
        <v>381</v>
      </c>
      <c r="G106" s="171">
        <f>'расх 2021-2022'!G106</f>
        <v>815</v>
      </c>
      <c r="H106" s="171">
        <f>'расх 2021-2022'!H106</f>
        <v>815</v>
      </c>
    </row>
    <row r="107" spans="1:8" ht="30" customHeight="1">
      <c r="A107" s="28" t="s">
        <v>219</v>
      </c>
      <c r="B107" s="44" t="s">
        <v>157</v>
      </c>
      <c r="C107" s="140" t="s">
        <v>364</v>
      </c>
      <c r="D107" s="140" t="s">
        <v>366</v>
      </c>
      <c r="E107" s="48" t="s">
        <v>217</v>
      </c>
      <c r="F107" s="140"/>
      <c r="G107" s="171">
        <f>'расх 2021-2022'!G107</f>
        <v>1939.5819</v>
      </c>
      <c r="H107" s="171">
        <f>'расх 2021-2022'!H107</f>
        <v>3310.3570099999997</v>
      </c>
    </row>
    <row r="108" spans="1:8" ht="30" customHeight="1">
      <c r="A108" s="28" t="s">
        <v>235</v>
      </c>
      <c r="B108" s="37" t="s">
        <v>157</v>
      </c>
      <c r="C108" s="140" t="s">
        <v>364</v>
      </c>
      <c r="D108" s="140" t="s">
        <v>366</v>
      </c>
      <c r="E108" s="48" t="s">
        <v>217</v>
      </c>
      <c r="F108" s="140" t="s">
        <v>236</v>
      </c>
      <c r="G108" s="144">
        <f>G109</f>
        <v>1939.5819</v>
      </c>
      <c r="H108" s="144">
        <f>H109</f>
        <v>3310.3570099999997</v>
      </c>
    </row>
    <row r="109" spans="1:8" ht="30" customHeight="1">
      <c r="A109" s="125" t="s">
        <v>237</v>
      </c>
      <c r="B109" s="37" t="s">
        <v>157</v>
      </c>
      <c r="C109" s="140" t="s">
        <v>364</v>
      </c>
      <c r="D109" s="140" t="s">
        <v>366</v>
      </c>
      <c r="E109" s="48" t="s">
        <v>217</v>
      </c>
      <c r="F109" s="140" t="s">
        <v>198</v>
      </c>
      <c r="G109" s="144">
        <f>G110</f>
        <v>1939.5819</v>
      </c>
      <c r="H109" s="144">
        <f>H110</f>
        <v>3310.3570099999997</v>
      </c>
    </row>
    <row r="110" spans="1:8" ht="27" customHeight="1">
      <c r="A110" s="26" t="s">
        <v>457</v>
      </c>
      <c r="B110" s="37" t="s">
        <v>157</v>
      </c>
      <c r="C110" s="140" t="s">
        <v>364</v>
      </c>
      <c r="D110" s="140" t="s">
        <v>366</v>
      </c>
      <c r="E110" s="48" t="s">
        <v>217</v>
      </c>
      <c r="F110" s="140" t="s">
        <v>381</v>
      </c>
      <c r="G110" s="171">
        <f>'расх 2021-2022'!G110</f>
        <v>1939.5819</v>
      </c>
      <c r="H110" s="171">
        <f>'расх 2021-2022'!H110</f>
        <v>3310.3570099999997</v>
      </c>
    </row>
    <row r="111" spans="1:8" ht="27" customHeight="1">
      <c r="A111" s="26" t="s">
        <v>287</v>
      </c>
      <c r="B111" s="37" t="s">
        <v>157</v>
      </c>
      <c r="C111" s="117" t="s">
        <v>364</v>
      </c>
      <c r="D111" s="117" t="s">
        <v>366</v>
      </c>
      <c r="E111" s="71" t="s">
        <v>247</v>
      </c>
      <c r="F111" s="140"/>
      <c r="G111" s="144">
        <f aca="true" t="shared" si="9" ref="G111:H113">G112</f>
        <v>60</v>
      </c>
      <c r="H111" s="144">
        <f t="shared" si="9"/>
        <v>60</v>
      </c>
    </row>
    <row r="112" spans="1:8" ht="27" customHeight="1">
      <c r="A112" s="28" t="s">
        <v>235</v>
      </c>
      <c r="B112" s="37" t="s">
        <v>157</v>
      </c>
      <c r="C112" s="117" t="s">
        <v>364</v>
      </c>
      <c r="D112" s="117" t="s">
        <v>366</v>
      </c>
      <c r="E112" s="71" t="s">
        <v>247</v>
      </c>
      <c r="F112" s="140" t="s">
        <v>236</v>
      </c>
      <c r="G112" s="144">
        <f t="shared" si="9"/>
        <v>60</v>
      </c>
      <c r="H112" s="144">
        <f t="shared" si="9"/>
        <v>60</v>
      </c>
    </row>
    <row r="113" spans="1:8" ht="27" customHeight="1">
      <c r="A113" s="125" t="s">
        <v>237</v>
      </c>
      <c r="B113" s="37" t="s">
        <v>157</v>
      </c>
      <c r="C113" s="117" t="s">
        <v>364</v>
      </c>
      <c r="D113" s="117" t="s">
        <v>366</v>
      </c>
      <c r="E113" s="71" t="s">
        <v>247</v>
      </c>
      <c r="F113" s="140" t="s">
        <v>198</v>
      </c>
      <c r="G113" s="144">
        <f t="shared" si="9"/>
        <v>60</v>
      </c>
      <c r="H113" s="144">
        <f t="shared" si="9"/>
        <v>60</v>
      </c>
    </row>
    <row r="114" spans="1:8" ht="27" customHeight="1">
      <c r="A114" s="26" t="s">
        <v>457</v>
      </c>
      <c r="B114" s="37" t="s">
        <v>157</v>
      </c>
      <c r="C114" s="117" t="s">
        <v>364</v>
      </c>
      <c r="D114" s="117" t="s">
        <v>366</v>
      </c>
      <c r="E114" s="71" t="s">
        <v>247</v>
      </c>
      <c r="F114" s="140" t="s">
        <v>381</v>
      </c>
      <c r="G114" s="171">
        <f>'расх 2021-2022'!G114</f>
        <v>60</v>
      </c>
      <c r="H114" s="171">
        <f>'расх 2021-2022'!H114</f>
        <v>60</v>
      </c>
    </row>
    <row r="115" spans="1:8" ht="21" customHeight="1" hidden="1">
      <c r="A115" s="26"/>
      <c r="B115" s="37" t="s">
        <v>539</v>
      </c>
      <c r="C115" s="140" t="s">
        <v>364</v>
      </c>
      <c r="D115" s="140" t="s">
        <v>366</v>
      </c>
      <c r="E115" s="48"/>
      <c r="F115" s="140"/>
      <c r="G115" s="144">
        <f>G116</f>
        <v>0</v>
      </c>
      <c r="H115" s="144">
        <f>H116</f>
        <v>0</v>
      </c>
    </row>
    <row r="116" spans="1:8" ht="27" customHeight="1" hidden="1">
      <c r="A116" s="26"/>
      <c r="B116" s="37" t="s">
        <v>539</v>
      </c>
      <c r="C116" s="140" t="s">
        <v>364</v>
      </c>
      <c r="D116" s="140" t="s">
        <v>366</v>
      </c>
      <c r="E116" s="48"/>
      <c r="F116" s="140"/>
      <c r="G116" s="144">
        <f>G117</f>
        <v>0</v>
      </c>
      <c r="H116" s="144">
        <f>H117</f>
        <v>0</v>
      </c>
    </row>
    <row r="117" spans="1:8" ht="27" customHeight="1" hidden="1">
      <c r="A117" s="26"/>
      <c r="B117" s="37" t="s">
        <v>539</v>
      </c>
      <c r="C117" s="140" t="s">
        <v>364</v>
      </c>
      <c r="D117" s="140" t="s">
        <v>366</v>
      </c>
      <c r="E117" s="48"/>
      <c r="F117" s="140" t="s">
        <v>381</v>
      </c>
      <c r="G117" s="144"/>
      <c r="H117" s="144"/>
    </row>
    <row r="118" spans="1:8" s="68" customFormat="1" ht="13.5" customHeight="1">
      <c r="A118" s="54" t="s">
        <v>357</v>
      </c>
      <c r="B118" s="36" t="s">
        <v>157</v>
      </c>
      <c r="C118" s="34" t="s">
        <v>364</v>
      </c>
      <c r="D118" s="34" t="s">
        <v>358</v>
      </c>
      <c r="E118" s="148"/>
      <c r="F118" s="34"/>
      <c r="G118" s="199">
        <f aca="true" t="shared" si="10" ref="G118:H123">G119</f>
        <v>0</v>
      </c>
      <c r="H118" s="199">
        <f t="shared" si="10"/>
        <v>0</v>
      </c>
    </row>
    <row r="119" spans="1:8" s="139" customFormat="1" ht="57" customHeight="1">
      <c r="A119" s="77" t="s">
        <v>174</v>
      </c>
      <c r="B119" s="58" t="s">
        <v>157</v>
      </c>
      <c r="C119" s="50" t="s">
        <v>364</v>
      </c>
      <c r="D119" s="50" t="s">
        <v>358</v>
      </c>
      <c r="E119" s="74" t="s">
        <v>220</v>
      </c>
      <c r="F119" s="69"/>
      <c r="G119" s="200">
        <f t="shared" si="10"/>
        <v>0</v>
      </c>
      <c r="H119" s="200">
        <f t="shared" si="10"/>
        <v>0</v>
      </c>
    </row>
    <row r="120" spans="1:8" ht="28.5" customHeight="1">
      <c r="A120" s="26" t="s">
        <v>248</v>
      </c>
      <c r="B120" s="37" t="s">
        <v>157</v>
      </c>
      <c r="C120" s="29" t="s">
        <v>364</v>
      </c>
      <c r="D120" s="29" t="s">
        <v>358</v>
      </c>
      <c r="E120" s="48" t="s">
        <v>221</v>
      </c>
      <c r="F120" s="40"/>
      <c r="G120" s="73">
        <f t="shared" si="10"/>
        <v>0</v>
      </c>
      <c r="H120" s="73">
        <f t="shared" si="10"/>
        <v>0</v>
      </c>
    </row>
    <row r="121" spans="1:8" ht="17.25" customHeight="1">
      <c r="A121" s="129" t="s">
        <v>286</v>
      </c>
      <c r="B121" s="37" t="s">
        <v>157</v>
      </c>
      <c r="C121" s="29" t="s">
        <v>364</v>
      </c>
      <c r="D121" s="29" t="s">
        <v>358</v>
      </c>
      <c r="E121" s="48" t="s">
        <v>175</v>
      </c>
      <c r="F121" s="40"/>
      <c r="G121" s="73">
        <f t="shared" si="10"/>
        <v>0</v>
      </c>
      <c r="H121" s="73">
        <f t="shared" si="10"/>
        <v>0</v>
      </c>
    </row>
    <row r="122" spans="1:8" ht="29.25" customHeight="1">
      <c r="A122" s="28" t="s">
        <v>235</v>
      </c>
      <c r="B122" s="37" t="s">
        <v>157</v>
      </c>
      <c r="C122" s="29" t="s">
        <v>364</v>
      </c>
      <c r="D122" s="29" t="s">
        <v>358</v>
      </c>
      <c r="E122" s="48" t="s">
        <v>175</v>
      </c>
      <c r="F122" s="29" t="s">
        <v>236</v>
      </c>
      <c r="G122" s="73">
        <f t="shared" si="10"/>
        <v>0</v>
      </c>
      <c r="H122" s="73">
        <f t="shared" si="10"/>
        <v>0</v>
      </c>
    </row>
    <row r="123" spans="1:8" ht="30" customHeight="1">
      <c r="A123" s="125" t="s">
        <v>237</v>
      </c>
      <c r="B123" s="37" t="s">
        <v>157</v>
      </c>
      <c r="C123" s="29" t="s">
        <v>364</v>
      </c>
      <c r="D123" s="29" t="s">
        <v>358</v>
      </c>
      <c r="E123" s="48" t="s">
        <v>175</v>
      </c>
      <c r="F123" s="29" t="s">
        <v>198</v>
      </c>
      <c r="G123" s="73">
        <f t="shared" si="10"/>
        <v>0</v>
      </c>
      <c r="H123" s="73">
        <f t="shared" si="10"/>
        <v>0</v>
      </c>
    </row>
    <row r="124" spans="1:8" ht="28.5" customHeight="1">
      <c r="A124" s="26" t="s">
        <v>457</v>
      </c>
      <c r="B124" s="37" t="s">
        <v>157</v>
      </c>
      <c r="C124" s="29" t="s">
        <v>364</v>
      </c>
      <c r="D124" s="29" t="s">
        <v>358</v>
      </c>
      <c r="E124" s="48" t="s">
        <v>175</v>
      </c>
      <c r="F124" s="40" t="s">
        <v>381</v>
      </c>
      <c r="G124" s="73">
        <v>0</v>
      </c>
      <c r="H124" s="73">
        <v>0</v>
      </c>
    </row>
    <row r="125" spans="1:8" s="195" customFormat="1" ht="15" customHeight="1">
      <c r="A125" s="192" t="s">
        <v>394</v>
      </c>
      <c r="B125" s="36" t="s">
        <v>157</v>
      </c>
      <c r="C125" s="201" t="s">
        <v>367</v>
      </c>
      <c r="D125" s="201"/>
      <c r="E125" s="48"/>
      <c r="F125" s="201"/>
      <c r="G125" s="202">
        <f>G126+G136+G150</f>
        <v>9399.83</v>
      </c>
      <c r="H125" s="202">
        <f>H126+H136+H150</f>
        <v>9946.07</v>
      </c>
    </row>
    <row r="126" spans="1:8" s="68" customFormat="1" ht="15" customHeight="1">
      <c r="A126" s="54" t="s">
        <v>295</v>
      </c>
      <c r="B126" s="36" t="s">
        <v>157</v>
      </c>
      <c r="C126" s="34" t="s">
        <v>367</v>
      </c>
      <c r="D126" s="34" t="s">
        <v>362</v>
      </c>
      <c r="E126" s="148"/>
      <c r="F126" s="34"/>
      <c r="G126" s="63">
        <f aca="true" t="shared" si="11" ref="G126:H130">G127</f>
        <v>80</v>
      </c>
      <c r="H126" s="63">
        <f t="shared" si="11"/>
        <v>80</v>
      </c>
    </row>
    <row r="127" spans="1:8" s="68" customFormat="1" ht="29.25" customHeight="1">
      <c r="A127" s="64" t="s">
        <v>210</v>
      </c>
      <c r="B127" s="58" t="s">
        <v>157</v>
      </c>
      <c r="C127" s="50" t="s">
        <v>367</v>
      </c>
      <c r="D127" s="50" t="s">
        <v>362</v>
      </c>
      <c r="E127" s="74" t="s">
        <v>120</v>
      </c>
      <c r="F127" s="34"/>
      <c r="G127" s="63">
        <f t="shared" si="11"/>
        <v>80</v>
      </c>
      <c r="H127" s="63">
        <f t="shared" si="11"/>
        <v>80</v>
      </c>
    </row>
    <row r="128" spans="1:8" s="185" customFormat="1" ht="15" customHeight="1">
      <c r="A128" s="46" t="s">
        <v>155</v>
      </c>
      <c r="B128" s="37" t="s">
        <v>157</v>
      </c>
      <c r="C128" s="45" t="s">
        <v>367</v>
      </c>
      <c r="D128" s="45" t="s">
        <v>362</v>
      </c>
      <c r="E128" s="51" t="s">
        <v>125</v>
      </c>
      <c r="F128" s="50"/>
      <c r="G128" s="203">
        <f t="shared" si="11"/>
        <v>80</v>
      </c>
      <c r="H128" s="203">
        <f t="shared" si="11"/>
        <v>80</v>
      </c>
    </row>
    <row r="129" spans="1:8" s="185" customFormat="1" ht="28.5" customHeight="1">
      <c r="A129" s="28" t="s">
        <v>235</v>
      </c>
      <c r="B129" s="37" t="s">
        <v>157</v>
      </c>
      <c r="C129" s="29" t="s">
        <v>367</v>
      </c>
      <c r="D129" s="29" t="s">
        <v>362</v>
      </c>
      <c r="E129" s="48" t="s">
        <v>125</v>
      </c>
      <c r="F129" s="29" t="s">
        <v>236</v>
      </c>
      <c r="G129" s="203">
        <f t="shared" si="11"/>
        <v>80</v>
      </c>
      <c r="H129" s="203">
        <f t="shared" si="11"/>
        <v>80</v>
      </c>
    </row>
    <row r="130" spans="1:8" s="185" customFormat="1" ht="29.25" customHeight="1">
      <c r="A130" s="125" t="s">
        <v>237</v>
      </c>
      <c r="B130" s="37" t="s">
        <v>157</v>
      </c>
      <c r="C130" s="29" t="s">
        <v>367</v>
      </c>
      <c r="D130" s="29" t="s">
        <v>362</v>
      </c>
      <c r="E130" s="48" t="s">
        <v>125</v>
      </c>
      <c r="F130" s="29" t="s">
        <v>198</v>
      </c>
      <c r="G130" s="203">
        <f t="shared" si="11"/>
        <v>80</v>
      </c>
      <c r="H130" s="203">
        <f t="shared" si="11"/>
        <v>80</v>
      </c>
    </row>
    <row r="131" spans="1:8" s="195" customFormat="1" ht="30" customHeight="1">
      <c r="A131" s="26" t="s">
        <v>457</v>
      </c>
      <c r="B131" s="37" t="s">
        <v>157</v>
      </c>
      <c r="C131" s="29" t="s">
        <v>367</v>
      </c>
      <c r="D131" s="29" t="s">
        <v>362</v>
      </c>
      <c r="E131" s="48" t="s">
        <v>125</v>
      </c>
      <c r="F131" s="29" t="s">
        <v>381</v>
      </c>
      <c r="G131" s="171">
        <f>'расх 2021-2022'!G131</f>
        <v>80</v>
      </c>
      <c r="H131" s="171">
        <f>'расх 2021-2022'!H131</f>
        <v>80</v>
      </c>
    </row>
    <row r="132" spans="1:8" s="185" customFormat="1" ht="30.75" customHeight="1">
      <c r="A132" s="46" t="s">
        <v>297</v>
      </c>
      <c r="B132" s="37" t="s">
        <v>539</v>
      </c>
      <c r="C132" s="45" t="s">
        <v>367</v>
      </c>
      <c r="D132" s="45" t="s">
        <v>362</v>
      </c>
      <c r="E132" s="51" t="s">
        <v>296</v>
      </c>
      <c r="F132" s="50"/>
      <c r="G132" s="203">
        <f aca="true" t="shared" si="12" ref="G132:H134">G133</f>
        <v>0</v>
      </c>
      <c r="H132" s="203">
        <f t="shared" si="12"/>
        <v>0</v>
      </c>
    </row>
    <row r="133" spans="1:8" s="195" customFormat="1" ht="30.75" customHeight="1">
      <c r="A133" s="28" t="s">
        <v>298</v>
      </c>
      <c r="B133" s="37" t="s">
        <v>539</v>
      </c>
      <c r="C133" s="29" t="s">
        <v>367</v>
      </c>
      <c r="D133" s="29" t="s">
        <v>362</v>
      </c>
      <c r="E133" s="48" t="s">
        <v>249</v>
      </c>
      <c r="F133" s="201"/>
      <c r="G133" s="49">
        <f t="shared" si="12"/>
        <v>0</v>
      </c>
      <c r="H133" s="49">
        <f t="shared" si="12"/>
        <v>0</v>
      </c>
    </row>
    <row r="134" spans="1:8" s="195" customFormat="1" ht="30.75" customHeight="1">
      <c r="A134" s="28"/>
      <c r="B134" s="37" t="s">
        <v>539</v>
      </c>
      <c r="C134" s="29"/>
      <c r="D134" s="29"/>
      <c r="E134" s="48" t="s">
        <v>250</v>
      </c>
      <c r="F134" s="201"/>
      <c r="G134" s="49">
        <f t="shared" si="12"/>
        <v>0</v>
      </c>
      <c r="H134" s="49">
        <f t="shared" si="12"/>
        <v>0</v>
      </c>
    </row>
    <row r="135" spans="1:8" s="195" customFormat="1" ht="30.75" customHeight="1">
      <c r="A135" s="28"/>
      <c r="B135" s="37" t="s">
        <v>539</v>
      </c>
      <c r="C135" s="29"/>
      <c r="D135" s="29"/>
      <c r="E135" s="48" t="s">
        <v>250</v>
      </c>
      <c r="F135" s="29" t="s">
        <v>381</v>
      </c>
      <c r="G135" s="49">
        <v>0</v>
      </c>
      <c r="H135" s="49">
        <v>0</v>
      </c>
    </row>
    <row r="136" spans="1:8" s="68" customFormat="1" ht="15" customHeight="1">
      <c r="A136" s="54" t="s">
        <v>369</v>
      </c>
      <c r="B136" s="36" t="s">
        <v>157</v>
      </c>
      <c r="C136" s="34" t="s">
        <v>367</v>
      </c>
      <c r="D136" s="34" t="s">
        <v>363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416</v>
      </c>
      <c r="B137" s="36" t="s">
        <v>539</v>
      </c>
      <c r="C137" s="24" t="s">
        <v>367</v>
      </c>
      <c r="D137" s="24" t="s">
        <v>363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395</v>
      </c>
      <c r="B138" s="36" t="s">
        <v>539</v>
      </c>
      <c r="C138" s="24" t="s">
        <v>367</v>
      </c>
      <c r="D138" s="24" t="s">
        <v>363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396</v>
      </c>
      <c r="B139" s="36" t="s">
        <v>539</v>
      </c>
      <c r="C139" s="24" t="s">
        <v>367</v>
      </c>
      <c r="D139" s="24" t="s">
        <v>363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266</v>
      </c>
      <c r="B140" s="36" t="s">
        <v>539</v>
      </c>
      <c r="C140" s="45" t="s">
        <v>367</v>
      </c>
      <c r="D140" s="45" t="s">
        <v>363</v>
      </c>
      <c r="E140" s="51" t="s">
        <v>296</v>
      </c>
      <c r="F140" s="45"/>
      <c r="G140" s="175">
        <f aca="true" t="shared" si="13" ref="G140:H142">G141</f>
        <v>0</v>
      </c>
      <c r="H140" s="175">
        <f t="shared" si="13"/>
        <v>0</v>
      </c>
    </row>
    <row r="141" spans="1:8" ht="16.5" customHeight="1" hidden="1">
      <c r="A141" s="26" t="s">
        <v>267</v>
      </c>
      <c r="B141" s="36" t="s">
        <v>539</v>
      </c>
      <c r="C141" s="24" t="s">
        <v>367</v>
      </c>
      <c r="D141" s="24" t="s">
        <v>363</v>
      </c>
      <c r="E141" s="48" t="s">
        <v>444</v>
      </c>
      <c r="F141" s="24"/>
      <c r="G141" s="181">
        <f t="shared" si="13"/>
        <v>0</v>
      </c>
      <c r="H141" s="181">
        <f t="shared" si="13"/>
        <v>0</v>
      </c>
    </row>
    <row r="142" spans="1:8" ht="16.5" customHeight="1" hidden="1">
      <c r="A142" s="26" t="s">
        <v>268</v>
      </c>
      <c r="B142" s="36" t="s">
        <v>539</v>
      </c>
      <c r="C142" s="24" t="s">
        <v>367</v>
      </c>
      <c r="D142" s="24" t="s">
        <v>363</v>
      </c>
      <c r="E142" s="48" t="s">
        <v>445</v>
      </c>
      <c r="F142" s="24"/>
      <c r="G142" s="181">
        <f t="shared" si="13"/>
        <v>0</v>
      </c>
      <c r="H142" s="181">
        <f t="shared" si="13"/>
        <v>0</v>
      </c>
    </row>
    <row r="143" spans="1:8" ht="27.75" customHeight="1" hidden="1">
      <c r="A143" s="26" t="s">
        <v>457</v>
      </c>
      <c r="B143" s="36" t="s">
        <v>539</v>
      </c>
      <c r="C143" s="24" t="s">
        <v>367</v>
      </c>
      <c r="D143" s="24" t="s">
        <v>363</v>
      </c>
      <c r="E143" s="48" t="s">
        <v>445</v>
      </c>
      <c r="F143" s="24" t="s">
        <v>381</v>
      </c>
      <c r="G143" s="181"/>
      <c r="H143" s="181"/>
    </row>
    <row r="144" spans="1:8" ht="29.25" customHeight="1" hidden="1">
      <c r="A144" s="26" t="s">
        <v>210</v>
      </c>
      <c r="B144" s="36" t="s">
        <v>539</v>
      </c>
      <c r="C144" s="45" t="s">
        <v>367</v>
      </c>
      <c r="D144" s="45" t="s">
        <v>363</v>
      </c>
      <c r="E144" s="48" t="s">
        <v>209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210</v>
      </c>
      <c r="B145" s="58" t="s">
        <v>157</v>
      </c>
      <c r="C145" s="50" t="s">
        <v>367</v>
      </c>
      <c r="D145" s="50" t="s">
        <v>363</v>
      </c>
      <c r="E145" s="74" t="s">
        <v>120</v>
      </c>
      <c r="F145" s="24"/>
      <c r="G145" s="181">
        <f aca="true" t="shared" si="14" ref="G145:H148">G146</f>
        <v>0</v>
      </c>
      <c r="H145" s="181">
        <f t="shared" si="14"/>
        <v>0</v>
      </c>
    </row>
    <row r="146" spans="1:8" s="139" customFormat="1" ht="15" customHeight="1">
      <c r="A146" s="46" t="s">
        <v>374</v>
      </c>
      <c r="B146" s="37" t="s">
        <v>157</v>
      </c>
      <c r="C146" s="45" t="s">
        <v>367</v>
      </c>
      <c r="D146" s="45" t="s">
        <v>363</v>
      </c>
      <c r="E146" s="51" t="s">
        <v>330</v>
      </c>
      <c r="F146" s="45"/>
      <c r="G146" s="175">
        <f t="shared" si="14"/>
        <v>0</v>
      </c>
      <c r="H146" s="175">
        <f t="shared" si="14"/>
        <v>0</v>
      </c>
    </row>
    <row r="147" spans="1:8" s="139" customFormat="1" ht="28.5" customHeight="1">
      <c r="A147" s="28" t="s">
        <v>235</v>
      </c>
      <c r="B147" s="37" t="s">
        <v>157</v>
      </c>
      <c r="C147" s="24" t="s">
        <v>367</v>
      </c>
      <c r="D147" s="24" t="s">
        <v>363</v>
      </c>
      <c r="E147" s="48" t="s">
        <v>330</v>
      </c>
      <c r="F147" s="29" t="s">
        <v>236</v>
      </c>
      <c r="G147" s="175">
        <f t="shared" si="14"/>
        <v>0</v>
      </c>
      <c r="H147" s="175">
        <f t="shared" si="14"/>
        <v>0</v>
      </c>
    </row>
    <row r="148" spans="1:8" s="139" customFormat="1" ht="30" customHeight="1">
      <c r="A148" s="125" t="s">
        <v>237</v>
      </c>
      <c r="B148" s="37" t="s">
        <v>157</v>
      </c>
      <c r="C148" s="24" t="s">
        <v>367</v>
      </c>
      <c r="D148" s="24" t="s">
        <v>363</v>
      </c>
      <c r="E148" s="48" t="s">
        <v>330</v>
      </c>
      <c r="F148" s="29" t="s">
        <v>198</v>
      </c>
      <c r="G148" s="175">
        <f t="shared" si="14"/>
        <v>0</v>
      </c>
      <c r="H148" s="175">
        <f t="shared" si="14"/>
        <v>0</v>
      </c>
    </row>
    <row r="149" spans="1:8" ht="29.25" customHeight="1">
      <c r="A149" s="26" t="s">
        <v>457</v>
      </c>
      <c r="B149" s="37" t="s">
        <v>157</v>
      </c>
      <c r="C149" s="24" t="s">
        <v>367</v>
      </c>
      <c r="D149" s="24" t="s">
        <v>363</v>
      </c>
      <c r="E149" s="48" t="s">
        <v>330</v>
      </c>
      <c r="F149" s="24" t="s">
        <v>381</v>
      </c>
      <c r="G149" s="171">
        <f>'расх 2021-2022'!G149</f>
        <v>0</v>
      </c>
      <c r="H149" s="171">
        <f>'расх 2021-2022'!H149</f>
        <v>0</v>
      </c>
    </row>
    <row r="150" spans="1:8" s="68" customFormat="1" ht="15" customHeight="1">
      <c r="A150" s="54" t="s">
        <v>361</v>
      </c>
      <c r="B150" s="36" t="s">
        <v>157</v>
      </c>
      <c r="C150" s="34" t="s">
        <v>367</v>
      </c>
      <c r="D150" s="34" t="s">
        <v>365</v>
      </c>
      <c r="E150" s="148"/>
      <c r="F150" s="34"/>
      <c r="G150" s="346">
        <f>G151+G160+G166+G156</f>
        <v>9319.83</v>
      </c>
      <c r="H150" s="346">
        <f>H151+H160+H166+H156</f>
        <v>9866.07</v>
      </c>
    </row>
    <row r="151" spans="1:8" s="185" customFormat="1" ht="30" customHeight="1">
      <c r="A151" s="64" t="s">
        <v>159</v>
      </c>
      <c r="B151" s="58" t="s">
        <v>157</v>
      </c>
      <c r="C151" s="50" t="s">
        <v>367</v>
      </c>
      <c r="D151" s="50" t="s">
        <v>365</v>
      </c>
      <c r="E151" s="74" t="s">
        <v>252</v>
      </c>
      <c r="F151" s="69"/>
      <c r="G151" s="344">
        <f aca="true" t="shared" si="15" ref="G151:H154">G152</f>
        <v>2539.6800000000003</v>
      </c>
      <c r="H151" s="344">
        <f t="shared" si="15"/>
        <v>2647.9199999999996</v>
      </c>
    </row>
    <row r="152" spans="1:8" s="139" customFormat="1" ht="30" customHeight="1">
      <c r="A152" s="320" t="s">
        <v>160</v>
      </c>
      <c r="B152" s="37" t="s">
        <v>157</v>
      </c>
      <c r="C152" s="45" t="s">
        <v>367</v>
      </c>
      <c r="D152" s="45" t="s">
        <v>365</v>
      </c>
      <c r="E152" s="51" t="s">
        <v>253</v>
      </c>
      <c r="F152" s="62"/>
      <c r="G152" s="348">
        <f t="shared" si="15"/>
        <v>2539.6800000000003</v>
      </c>
      <c r="H152" s="348">
        <f t="shared" si="15"/>
        <v>2647.9199999999996</v>
      </c>
    </row>
    <row r="153" spans="1:8" s="160" customFormat="1" ht="30" customHeight="1">
      <c r="A153" s="28" t="s">
        <v>161</v>
      </c>
      <c r="B153" s="37" t="s">
        <v>157</v>
      </c>
      <c r="C153" s="29" t="s">
        <v>367</v>
      </c>
      <c r="D153" s="29" t="s">
        <v>365</v>
      </c>
      <c r="E153" s="71" t="s">
        <v>619</v>
      </c>
      <c r="F153" s="40" t="s">
        <v>236</v>
      </c>
      <c r="G153" s="345">
        <f t="shared" si="15"/>
        <v>2539.6800000000003</v>
      </c>
      <c r="H153" s="345">
        <f t="shared" si="15"/>
        <v>2647.9199999999996</v>
      </c>
    </row>
    <row r="154" spans="1:8" s="160" customFormat="1" ht="30" customHeight="1">
      <c r="A154" s="28" t="s">
        <v>235</v>
      </c>
      <c r="B154" s="37" t="s">
        <v>157</v>
      </c>
      <c r="C154" s="29" t="s">
        <v>367</v>
      </c>
      <c r="D154" s="29" t="s">
        <v>365</v>
      </c>
      <c r="E154" s="71" t="s">
        <v>619</v>
      </c>
      <c r="F154" s="29" t="s">
        <v>198</v>
      </c>
      <c r="G154" s="345">
        <f t="shared" si="15"/>
        <v>2539.6800000000003</v>
      </c>
      <c r="H154" s="345">
        <f t="shared" si="15"/>
        <v>2647.9199999999996</v>
      </c>
    </row>
    <row r="155" spans="1:8" s="160" customFormat="1" ht="30" customHeight="1">
      <c r="A155" s="28" t="s">
        <v>235</v>
      </c>
      <c r="B155" s="60" t="s">
        <v>157</v>
      </c>
      <c r="C155" s="29" t="s">
        <v>367</v>
      </c>
      <c r="D155" s="29" t="s">
        <v>365</v>
      </c>
      <c r="E155" s="71" t="s">
        <v>619</v>
      </c>
      <c r="F155" s="29" t="s">
        <v>381</v>
      </c>
      <c r="G155" s="393">
        <f>'расх 2021-2022'!G155</f>
        <v>2539.6800000000003</v>
      </c>
      <c r="H155" s="393">
        <f>'расх 2021-2022'!H155</f>
        <v>2647.9199999999996</v>
      </c>
    </row>
    <row r="156" spans="1:8" s="160" customFormat="1" ht="30" customHeight="1">
      <c r="A156" s="64" t="s">
        <v>655</v>
      </c>
      <c r="B156" s="60"/>
      <c r="C156" s="50" t="s">
        <v>367</v>
      </c>
      <c r="D156" s="50" t="s">
        <v>365</v>
      </c>
      <c r="E156" s="74" t="s">
        <v>657</v>
      </c>
      <c r="F156" s="29"/>
      <c r="G156" s="394">
        <f aca="true" t="shared" si="16" ref="G156:H158">G157</f>
        <v>496</v>
      </c>
      <c r="H156" s="394">
        <f t="shared" si="16"/>
        <v>931</v>
      </c>
    </row>
    <row r="157" spans="1:8" s="160" customFormat="1" ht="30" customHeight="1">
      <c r="A157" s="26" t="s">
        <v>656</v>
      </c>
      <c r="B157" s="60"/>
      <c r="C157" s="29" t="s">
        <v>367</v>
      </c>
      <c r="D157" s="29" t="s">
        <v>365</v>
      </c>
      <c r="E157" s="71" t="s">
        <v>658</v>
      </c>
      <c r="F157" s="29" t="s">
        <v>236</v>
      </c>
      <c r="G157" s="393">
        <f t="shared" si="16"/>
        <v>496</v>
      </c>
      <c r="H157" s="393">
        <f t="shared" si="16"/>
        <v>931</v>
      </c>
    </row>
    <row r="158" spans="1:8" s="160" customFormat="1" ht="30" customHeight="1">
      <c r="A158" s="28" t="s">
        <v>235</v>
      </c>
      <c r="B158" s="60"/>
      <c r="C158" s="29" t="s">
        <v>367</v>
      </c>
      <c r="D158" s="29" t="s">
        <v>365</v>
      </c>
      <c r="E158" s="71" t="s">
        <v>658</v>
      </c>
      <c r="F158" s="29" t="s">
        <v>198</v>
      </c>
      <c r="G158" s="393">
        <f t="shared" si="16"/>
        <v>496</v>
      </c>
      <c r="H158" s="393">
        <f t="shared" si="16"/>
        <v>931</v>
      </c>
    </row>
    <row r="159" spans="1:8" s="160" customFormat="1" ht="30" customHeight="1">
      <c r="A159" s="26" t="s">
        <v>457</v>
      </c>
      <c r="B159" s="60"/>
      <c r="C159" s="29" t="s">
        <v>367</v>
      </c>
      <c r="D159" s="29" t="s">
        <v>365</v>
      </c>
      <c r="E159" s="71" t="s">
        <v>658</v>
      </c>
      <c r="F159" s="29" t="s">
        <v>381</v>
      </c>
      <c r="G159" s="393">
        <f>'расх 2021-2022'!G160</f>
        <v>496</v>
      </c>
      <c r="H159" s="393">
        <f>'расх 2021-2022'!H160</f>
        <v>931</v>
      </c>
    </row>
    <row r="160" spans="1:8" s="160" customFormat="1" ht="22.5" customHeight="1">
      <c r="A160" s="64" t="s">
        <v>601</v>
      </c>
      <c r="B160" s="60"/>
      <c r="C160" s="50" t="s">
        <v>367</v>
      </c>
      <c r="D160" s="50" t="s">
        <v>365</v>
      </c>
      <c r="E160" s="74" t="s">
        <v>132</v>
      </c>
      <c r="F160" s="29"/>
      <c r="G160" s="394">
        <f>'расх 2021-2022'!G161</f>
        <v>5344.15</v>
      </c>
      <c r="H160" s="394">
        <f>'расх 2021-2022'!H161</f>
        <v>5347.15</v>
      </c>
    </row>
    <row r="161" spans="1:8" s="160" customFormat="1" ht="22.5" customHeight="1">
      <c r="A161" s="28" t="s">
        <v>620</v>
      </c>
      <c r="B161" s="60"/>
      <c r="C161" s="29" t="s">
        <v>367</v>
      </c>
      <c r="D161" s="29" t="s">
        <v>365</v>
      </c>
      <c r="E161" s="71" t="s">
        <v>622</v>
      </c>
      <c r="F161" s="29" t="s">
        <v>400</v>
      </c>
      <c r="G161" s="393">
        <f>'расх 2021-2022'!G162</f>
        <v>3910.1</v>
      </c>
      <c r="H161" s="393">
        <f>'расх 2021-2022'!H162</f>
        <v>3910.1</v>
      </c>
    </row>
    <row r="162" spans="1:8" s="160" customFormat="1" ht="22.5" customHeight="1">
      <c r="A162" s="28" t="s">
        <v>621</v>
      </c>
      <c r="B162" s="60"/>
      <c r="C162" s="29" t="s">
        <v>367</v>
      </c>
      <c r="D162" s="29" t="s">
        <v>365</v>
      </c>
      <c r="E162" s="71" t="s">
        <v>622</v>
      </c>
      <c r="F162" s="29" t="s">
        <v>190</v>
      </c>
      <c r="G162" s="393">
        <f>'расх 2021-2022'!G163</f>
        <v>1180.85</v>
      </c>
      <c r="H162" s="393">
        <f>'расх 2021-2022'!H163</f>
        <v>1180.85</v>
      </c>
    </row>
    <row r="163" spans="1:8" s="160" customFormat="1" ht="20.25" customHeight="1">
      <c r="A163" s="26" t="s">
        <v>602</v>
      </c>
      <c r="B163" s="60"/>
      <c r="C163" s="29" t="s">
        <v>367</v>
      </c>
      <c r="D163" s="29" t="s">
        <v>365</v>
      </c>
      <c r="E163" s="71" t="s">
        <v>603</v>
      </c>
      <c r="F163" s="29" t="s">
        <v>236</v>
      </c>
      <c r="G163" s="393">
        <f>G164</f>
        <v>206</v>
      </c>
      <c r="H163" s="393">
        <f>H164</f>
        <v>209</v>
      </c>
    </row>
    <row r="164" spans="1:8" s="160" customFormat="1" ht="30" customHeight="1">
      <c r="A164" s="28" t="s">
        <v>235</v>
      </c>
      <c r="B164" s="60"/>
      <c r="C164" s="29" t="s">
        <v>367</v>
      </c>
      <c r="D164" s="29" t="s">
        <v>365</v>
      </c>
      <c r="E164" s="71" t="s">
        <v>603</v>
      </c>
      <c r="F164" s="29" t="s">
        <v>198</v>
      </c>
      <c r="G164" s="393">
        <f>G165</f>
        <v>206</v>
      </c>
      <c r="H164" s="393">
        <f>H165</f>
        <v>209</v>
      </c>
    </row>
    <row r="165" spans="1:8" s="160" customFormat="1" ht="30" customHeight="1">
      <c r="A165" s="26" t="s">
        <v>457</v>
      </c>
      <c r="B165" s="60"/>
      <c r="C165" s="29" t="s">
        <v>367</v>
      </c>
      <c r="D165" s="29" t="s">
        <v>365</v>
      </c>
      <c r="E165" s="71" t="s">
        <v>603</v>
      </c>
      <c r="F165" s="29" t="s">
        <v>381</v>
      </c>
      <c r="G165" s="393">
        <f>'расх 2021-2022'!G167</f>
        <v>206</v>
      </c>
      <c r="H165" s="393">
        <f>'расх 2021-2022'!H167</f>
        <v>209</v>
      </c>
    </row>
    <row r="166" spans="1:8" s="185" customFormat="1" ht="30" customHeight="1">
      <c r="A166" s="64" t="s">
        <v>210</v>
      </c>
      <c r="B166" s="58" t="s">
        <v>157</v>
      </c>
      <c r="C166" s="50" t="s">
        <v>367</v>
      </c>
      <c r="D166" s="50" t="s">
        <v>365</v>
      </c>
      <c r="E166" s="74" t="s">
        <v>120</v>
      </c>
      <c r="F166" s="50"/>
      <c r="G166" s="344">
        <f>G167+G179+G183+G171</f>
        <v>940</v>
      </c>
      <c r="H166" s="344">
        <f>H167+H179+H183+H171</f>
        <v>940</v>
      </c>
    </row>
    <row r="167" spans="1:8" s="139" customFormat="1" ht="14.25" customHeight="1">
      <c r="A167" s="16" t="s">
        <v>288</v>
      </c>
      <c r="B167" s="44" t="s">
        <v>157</v>
      </c>
      <c r="C167" s="45" t="s">
        <v>367</v>
      </c>
      <c r="D167" s="45" t="s">
        <v>365</v>
      </c>
      <c r="E167" s="51" t="s">
        <v>126</v>
      </c>
      <c r="F167" s="62"/>
      <c r="G167" s="321">
        <f aca="true" t="shared" si="17" ref="G167:H169">G168</f>
        <v>513.2</v>
      </c>
      <c r="H167" s="321">
        <f t="shared" si="17"/>
        <v>513.2</v>
      </c>
    </row>
    <row r="168" spans="1:8" s="139" customFormat="1" ht="27" customHeight="1">
      <c r="A168" s="28" t="s">
        <v>235</v>
      </c>
      <c r="B168" s="37" t="s">
        <v>157</v>
      </c>
      <c r="C168" s="24" t="s">
        <v>367</v>
      </c>
      <c r="D168" s="24" t="s">
        <v>365</v>
      </c>
      <c r="E168" s="48" t="s">
        <v>126</v>
      </c>
      <c r="F168" s="40" t="s">
        <v>236</v>
      </c>
      <c r="G168" s="321">
        <f t="shared" si="17"/>
        <v>513.2</v>
      </c>
      <c r="H168" s="321">
        <f t="shared" si="17"/>
        <v>513.2</v>
      </c>
    </row>
    <row r="169" spans="1:8" s="139" customFormat="1" ht="27" customHeight="1">
      <c r="A169" s="125" t="s">
        <v>237</v>
      </c>
      <c r="B169" s="37" t="s">
        <v>157</v>
      </c>
      <c r="C169" s="24" t="s">
        <v>367</v>
      </c>
      <c r="D169" s="24" t="s">
        <v>365</v>
      </c>
      <c r="E169" s="48" t="s">
        <v>126</v>
      </c>
      <c r="F169" s="40" t="s">
        <v>198</v>
      </c>
      <c r="G169" s="321">
        <f t="shared" si="17"/>
        <v>513.2</v>
      </c>
      <c r="H169" s="321">
        <f t="shared" si="17"/>
        <v>513.2</v>
      </c>
    </row>
    <row r="170" spans="1:8" ht="27" customHeight="1">
      <c r="A170" s="26" t="s">
        <v>457</v>
      </c>
      <c r="B170" s="37" t="s">
        <v>157</v>
      </c>
      <c r="C170" s="24" t="s">
        <v>367</v>
      </c>
      <c r="D170" s="24" t="s">
        <v>365</v>
      </c>
      <c r="E170" s="48" t="s">
        <v>126</v>
      </c>
      <c r="F170" s="25" t="s">
        <v>381</v>
      </c>
      <c r="G170" s="393">
        <f>'расх 2021-2022'!G173</f>
        <v>513.2</v>
      </c>
      <c r="H170" s="393">
        <f>'расх 2021-2022'!H173</f>
        <v>513.2</v>
      </c>
    </row>
    <row r="171" spans="1:8" s="139" customFormat="1" ht="26.25" customHeight="1" hidden="1">
      <c r="A171" s="184" t="s">
        <v>289</v>
      </c>
      <c r="B171" s="37" t="s">
        <v>157</v>
      </c>
      <c r="C171" s="45" t="s">
        <v>367</v>
      </c>
      <c r="D171" s="45" t="s">
        <v>365</v>
      </c>
      <c r="E171" s="51" t="s">
        <v>127</v>
      </c>
      <c r="F171" s="62"/>
      <c r="G171" s="321">
        <f aca="true" t="shared" si="18" ref="G171:H173">G172</f>
        <v>0</v>
      </c>
      <c r="H171" s="321">
        <f t="shared" si="18"/>
        <v>0</v>
      </c>
    </row>
    <row r="172" spans="1:8" s="139" customFormat="1" ht="26.25" customHeight="1" hidden="1">
      <c r="A172" s="28" t="s">
        <v>235</v>
      </c>
      <c r="B172" s="37" t="s">
        <v>157</v>
      </c>
      <c r="C172" s="24" t="s">
        <v>367</v>
      </c>
      <c r="D172" s="24" t="s">
        <v>365</v>
      </c>
      <c r="E172" s="48" t="s">
        <v>127</v>
      </c>
      <c r="F172" s="40" t="s">
        <v>236</v>
      </c>
      <c r="G172" s="321">
        <f t="shared" si="18"/>
        <v>0</v>
      </c>
      <c r="H172" s="321">
        <f t="shared" si="18"/>
        <v>0</v>
      </c>
    </row>
    <row r="173" spans="1:8" s="139" customFormat="1" ht="26.25" customHeight="1" hidden="1">
      <c r="A173" s="125" t="s">
        <v>237</v>
      </c>
      <c r="B173" s="37" t="s">
        <v>157</v>
      </c>
      <c r="C173" s="24" t="s">
        <v>367</v>
      </c>
      <c r="D173" s="24" t="s">
        <v>365</v>
      </c>
      <c r="E173" s="48" t="s">
        <v>127</v>
      </c>
      <c r="F173" s="40" t="s">
        <v>198</v>
      </c>
      <c r="G173" s="321">
        <f t="shared" si="18"/>
        <v>0</v>
      </c>
      <c r="H173" s="321">
        <f t="shared" si="18"/>
        <v>0</v>
      </c>
    </row>
    <row r="174" spans="1:8" ht="27" customHeight="1" hidden="1">
      <c r="A174" s="26" t="s">
        <v>457</v>
      </c>
      <c r="B174" s="37" t="s">
        <v>157</v>
      </c>
      <c r="C174" s="24" t="s">
        <v>367</v>
      </c>
      <c r="D174" s="24" t="s">
        <v>365</v>
      </c>
      <c r="E174" s="48" t="s">
        <v>127</v>
      </c>
      <c r="F174" s="25" t="s">
        <v>381</v>
      </c>
      <c r="G174" s="393">
        <f>'расх 2021-2022'!G177</f>
        <v>0</v>
      </c>
      <c r="H174" s="393">
        <f>'расх 2021-2022'!H177</f>
        <v>0</v>
      </c>
    </row>
    <row r="175" spans="1:8" s="139" customFormat="1" ht="15.75" customHeight="1" hidden="1">
      <c r="A175" s="16" t="s">
        <v>290</v>
      </c>
      <c r="B175" s="37" t="s">
        <v>157</v>
      </c>
      <c r="C175" s="45" t="s">
        <v>367</v>
      </c>
      <c r="D175" s="45" t="s">
        <v>365</v>
      </c>
      <c r="E175" s="51" t="s">
        <v>128</v>
      </c>
      <c r="F175" s="62"/>
      <c r="G175" s="321">
        <f aca="true" t="shared" si="19" ref="G175:H177">G176</f>
        <v>0</v>
      </c>
      <c r="H175" s="321">
        <f t="shared" si="19"/>
        <v>0</v>
      </c>
    </row>
    <row r="176" spans="1:8" s="139" customFormat="1" ht="28.5" customHeight="1" hidden="1">
      <c r="A176" s="28" t="s">
        <v>235</v>
      </c>
      <c r="B176" s="37" t="s">
        <v>157</v>
      </c>
      <c r="C176" s="24" t="s">
        <v>367</v>
      </c>
      <c r="D176" s="24" t="s">
        <v>365</v>
      </c>
      <c r="E176" s="48" t="s">
        <v>128</v>
      </c>
      <c r="F176" s="40" t="s">
        <v>236</v>
      </c>
      <c r="G176" s="321">
        <f t="shared" si="19"/>
        <v>0</v>
      </c>
      <c r="H176" s="321">
        <f t="shared" si="19"/>
        <v>0</v>
      </c>
    </row>
    <row r="177" spans="1:8" s="139" customFormat="1" ht="27" customHeight="1" hidden="1">
      <c r="A177" s="125" t="s">
        <v>237</v>
      </c>
      <c r="B177" s="37" t="s">
        <v>157</v>
      </c>
      <c r="C177" s="24" t="s">
        <v>367</v>
      </c>
      <c r="D177" s="24" t="s">
        <v>365</v>
      </c>
      <c r="E177" s="48" t="s">
        <v>128</v>
      </c>
      <c r="F177" s="40" t="s">
        <v>198</v>
      </c>
      <c r="G177" s="321">
        <f t="shared" si="19"/>
        <v>0</v>
      </c>
      <c r="H177" s="321">
        <f t="shared" si="19"/>
        <v>0</v>
      </c>
    </row>
    <row r="178" spans="1:8" ht="26.25" customHeight="1" hidden="1">
      <c r="A178" s="26" t="s">
        <v>457</v>
      </c>
      <c r="B178" s="37" t="s">
        <v>157</v>
      </c>
      <c r="C178" s="24" t="s">
        <v>367</v>
      </c>
      <c r="D178" s="24" t="s">
        <v>365</v>
      </c>
      <c r="E178" s="48" t="s">
        <v>128</v>
      </c>
      <c r="F178" s="25" t="s">
        <v>381</v>
      </c>
      <c r="G178" s="393">
        <f>'расх 2021-2022'!G181</f>
        <v>0</v>
      </c>
      <c r="H178" s="393">
        <f>'расх 2021-2022'!H181</f>
        <v>0</v>
      </c>
    </row>
    <row r="179" spans="1:8" s="139" customFormat="1" ht="15" customHeight="1">
      <c r="A179" s="46" t="s">
        <v>397</v>
      </c>
      <c r="B179" s="44" t="s">
        <v>157</v>
      </c>
      <c r="C179" s="45" t="s">
        <v>367</v>
      </c>
      <c r="D179" s="45" t="s">
        <v>365</v>
      </c>
      <c r="E179" s="51" t="s">
        <v>129</v>
      </c>
      <c r="F179" s="62"/>
      <c r="G179" s="321">
        <f aca="true" t="shared" si="20" ref="G179:H181">G180</f>
        <v>20</v>
      </c>
      <c r="H179" s="321">
        <f t="shared" si="20"/>
        <v>20</v>
      </c>
    </row>
    <row r="180" spans="1:8" s="139" customFormat="1" ht="28.5" customHeight="1">
      <c r="A180" s="28" t="s">
        <v>235</v>
      </c>
      <c r="B180" s="37" t="s">
        <v>157</v>
      </c>
      <c r="C180" s="29" t="s">
        <v>367</v>
      </c>
      <c r="D180" s="29" t="s">
        <v>365</v>
      </c>
      <c r="E180" s="71" t="s">
        <v>129</v>
      </c>
      <c r="F180" s="40" t="s">
        <v>236</v>
      </c>
      <c r="G180" s="321">
        <f t="shared" si="20"/>
        <v>20</v>
      </c>
      <c r="H180" s="321">
        <f t="shared" si="20"/>
        <v>20</v>
      </c>
    </row>
    <row r="181" spans="1:8" s="139" customFormat="1" ht="30" customHeight="1">
      <c r="A181" s="125" t="s">
        <v>237</v>
      </c>
      <c r="B181" s="37" t="s">
        <v>157</v>
      </c>
      <c r="C181" s="29" t="s">
        <v>367</v>
      </c>
      <c r="D181" s="29" t="s">
        <v>365</v>
      </c>
      <c r="E181" s="71" t="s">
        <v>129</v>
      </c>
      <c r="F181" s="40" t="s">
        <v>198</v>
      </c>
      <c r="G181" s="321">
        <f t="shared" si="20"/>
        <v>20</v>
      </c>
      <c r="H181" s="321">
        <f t="shared" si="20"/>
        <v>20</v>
      </c>
    </row>
    <row r="182" spans="1:8" ht="27" customHeight="1">
      <c r="A182" s="26" t="s">
        <v>457</v>
      </c>
      <c r="B182" s="37" t="s">
        <v>157</v>
      </c>
      <c r="C182" s="24" t="s">
        <v>367</v>
      </c>
      <c r="D182" s="24" t="s">
        <v>365</v>
      </c>
      <c r="E182" s="71" t="s">
        <v>129</v>
      </c>
      <c r="F182" s="25" t="s">
        <v>381</v>
      </c>
      <c r="G182" s="393">
        <f>'расх 2021-2022'!G185</f>
        <v>20</v>
      </c>
      <c r="H182" s="393">
        <f>'расх 2021-2022'!H185</f>
        <v>20</v>
      </c>
    </row>
    <row r="183" spans="1:8" s="139" customFormat="1" ht="27.75" customHeight="1">
      <c r="A183" s="46" t="s">
        <v>291</v>
      </c>
      <c r="B183" s="44" t="s">
        <v>157</v>
      </c>
      <c r="C183" s="45" t="s">
        <v>367</v>
      </c>
      <c r="D183" s="45" t="s">
        <v>365</v>
      </c>
      <c r="E183" s="51" t="s">
        <v>130</v>
      </c>
      <c r="F183" s="62"/>
      <c r="G183" s="364">
        <f aca="true" t="shared" si="21" ref="G183:H185">G184</f>
        <v>406.8</v>
      </c>
      <c r="H183" s="364">
        <f t="shared" si="21"/>
        <v>406.8</v>
      </c>
    </row>
    <row r="184" spans="1:8" ht="27.75" customHeight="1">
      <c r="A184" s="28" t="s">
        <v>235</v>
      </c>
      <c r="B184" s="37" t="s">
        <v>157</v>
      </c>
      <c r="C184" s="24" t="s">
        <v>367</v>
      </c>
      <c r="D184" s="24" t="s">
        <v>365</v>
      </c>
      <c r="E184" s="48" t="s">
        <v>130</v>
      </c>
      <c r="F184" s="40" t="s">
        <v>236</v>
      </c>
      <c r="G184" s="362">
        <f t="shared" si="21"/>
        <v>406.8</v>
      </c>
      <c r="H184" s="362">
        <f t="shared" si="21"/>
        <v>406.8</v>
      </c>
    </row>
    <row r="185" spans="1:8" ht="27.75" customHeight="1">
      <c r="A185" s="125" t="s">
        <v>237</v>
      </c>
      <c r="B185" s="37" t="s">
        <v>157</v>
      </c>
      <c r="C185" s="24" t="s">
        <v>367</v>
      </c>
      <c r="D185" s="24" t="s">
        <v>365</v>
      </c>
      <c r="E185" s="48" t="s">
        <v>130</v>
      </c>
      <c r="F185" s="40" t="s">
        <v>198</v>
      </c>
      <c r="G185" s="362">
        <f>G186</f>
        <v>406.8</v>
      </c>
      <c r="H185" s="362">
        <f t="shared" si="21"/>
        <v>406.8</v>
      </c>
    </row>
    <row r="186" spans="1:8" ht="27" customHeight="1">
      <c r="A186" s="26" t="s">
        <v>457</v>
      </c>
      <c r="B186" s="37" t="s">
        <v>157</v>
      </c>
      <c r="C186" s="24" t="s">
        <v>367</v>
      </c>
      <c r="D186" s="24" t="s">
        <v>365</v>
      </c>
      <c r="E186" s="48" t="s">
        <v>130</v>
      </c>
      <c r="F186" s="25" t="s">
        <v>381</v>
      </c>
      <c r="G186" s="384">
        <f>'расх 2021-2022'!G189</f>
        <v>406.8</v>
      </c>
      <c r="H186" s="384">
        <f>'расх 2021-2022'!H189</f>
        <v>406.8</v>
      </c>
    </row>
    <row r="187" spans="1:8" s="195" customFormat="1" ht="15" customHeight="1">
      <c r="A187" s="186" t="s">
        <v>398</v>
      </c>
      <c r="B187" s="36" t="s">
        <v>157</v>
      </c>
      <c r="C187" s="201" t="s">
        <v>368</v>
      </c>
      <c r="D187" s="201"/>
      <c r="E187" s="48"/>
      <c r="F187" s="193"/>
      <c r="G187" s="372">
        <f>G188</f>
        <v>7764</v>
      </c>
      <c r="H187" s="372">
        <f>H188</f>
        <v>7414.2</v>
      </c>
    </row>
    <row r="188" spans="1:8" s="68" customFormat="1" ht="15" customHeight="1">
      <c r="A188" s="190" t="s">
        <v>399</v>
      </c>
      <c r="B188" s="36" t="s">
        <v>157</v>
      </c>
      <c r="C188" s="34" t="s">
        <v>368</v>
      </c>
      <c r="D188" s="34" t="s">
        <v>362</v>
      </c>
      <c r="E188" s="148"/>
      <c r="F188" s="101"/>
      <c r="G188" s="333">
        <f>G189+G223</f>
        <v>7764</v>
      </c>
      <c r="H188" s="333">
        <f>H189+H223</f>
        <v>7414.2</v>
      </c>
    </row>
    <row r="189" spans="1:8" s="185" customFormat="1" ht="39.75" customHeight="1">
      <c r="A189" s="64" t="s">
        <v>165</v>
      </c>
      <c r="B189" s="58" t="s">
        <v>157</v>
      </c>
      <c r="C189" s="50" t="s">
        <v>368</v>
      </c>
      <c r="D189" s="50" t="s">
        <v>362</v>
      </c>
      <c r="E189" s="74" t="s">
        <v>61</v>
      </c>
      <c r="F189" s="69"/>
      <c r="G189" s="363">
        <f>G190+G205+G216</f>
        <v>7694</v>
      </c>
      <c r="H189" s="363">
        <f>H190+H205+H216</f>
        <v>7414.2</v>
      </c>
    </row>
    <row r="190" spans="1:8" s="139" customFormat="1" ht="15.75" customHeight="1">
      <c r="A190" s="46" t="s">
        <v>166</v>
      </c>
      <c r="B190" s="37" t="s">
        <v>157</v>
      </c>
      <c r="C190" s="45" t="s">
        <v>368</v>
      </c>
      <c r="D190" s="45" t="s">
        <v>362</v>
      </c>
      <c r="E190" s="51" t="s">
        <v>173</v>
      </c>
      <c r="F190" s="62"/>
      <c r="G190" s="364">
        <f>G191+G197</f>
        <v>5553.9</v>
      </c>
      <c r="H190" s="364">
        <f>H191+H197</f>
        <v>5367.98</v>
      </c>
    </row>
    <row r="191" spans="1:8" s="139" customFormat="1" ht="27" customHeight="1">
      <c r="A191" s="46" t="s">
        <v>167</v>
      </c>
      <c r="B191" s="37" t="s">
        <v>157</v>
      </c>
      <c r="C191" s="45" t="s">
        <v>368</v>
      </c>
      <c r="D191" s="45" t="s">
        <v>362</v>
      </c>
      <c r="E191" s="51" t="s">
        <v>257</v>
      </c>
      <c r="F191" s="62"/>
      <c r="G191" s="138">
        <f>G192</f>
        <v>4396</v>
      </c>
      <c r="H191" s="138">
        <f>H192</f>
        <v>4141.5</v>
      </c>
    </row>
    <row r="192" spans="1:8" ht="42" customHeight="1">
      <c r="A192" s="59" t="s">
        <v>231</v>
      </c>
      <c r="B192" s="37" t="s">
        <v>157</v>
      </c>
      <c r="C192" s="29" t="s">
        <v>368</v>
      </c>
      <c r="D192" s="29" t="s">
        <v>362</v>
      </c>
      <c r="E192" s="71" t="s">
        <v>257</v>
      </c>
      <c r="F192" s="25" t="s">
        <v>540</v>
      </c>
      <c r="G192" s="144">
        <f>G193</f>
        <v>4396</v>
      </c>
      <c r="H192" s="144">
        <f>H193</f>
        <v>4141.5</v>
      </c>
    </row>
    <row r="193" spans="1:8" ht="16.5" customHeight="1">
      <c r="A193" s="26" t="s">
        <v>293</v>
      </c>
      <c r="B193" s="37" t="s">
        <v>157</v>
      </c>
      <c r="C193" s="24" t="s">
        <v>368</v>
      </c>
      <c r="D193" s="24" t="s">
        <v>362</v>
      </c>
      <c r="E193" s="48" t="s">
        <v>257</v>
      </c>
      <c r="F193" s="40" t="s">
        <v>428</v>
      </c>
      <c r="G193" s="144">
        <f>G194+G195+G196</f>
        <v>4396</v>
      </c>
      <c r="H193" s="144">
        <f>H194+H195+H196</f>
        <v>4141.5</v>
      </c>
    </row>
    <row r="194" spans="1:8" ht="15.75">
      <c r="A194" s="26" t="s">
        <v>272</v>
      </c>
      <c r="B194" s="37" t="s">
        <v>157</v>
      </c>
      <c r="C194" s="24" t="s">
        <v>368</v>
      </c>
      <c r="D194" s="24" t="s">
        <v>362</v>
      </c>
      <c r="E194" s="48" t="s">
        <v>257</v>
      </c>
      <c r="F194" s="24" t="s">
        <v>400</v>
      </c>
      <c r="G194" s="171">
        <f>'расх 2021-2022'!G197</f>
        <v>3376.3</v>
      </c>
      <c r="H194" s="171">
        <f>'расх 2021-2022'!H197</f>
        <v>3376.3</v>
      </c>
    </row>
    <row r="195" spans="1:8" ht="28.5" customHeight="1">
      <c r="A195" s="26" t="s">
        <v>273</v>
      </c>
      <c r="B195" s="37" t="s">
        <v>157</v>
      </c>
      <c r="C195" s="24" t="s">
        <v>368</v>
      </c>
      <c r="D195" s="24" t="s">
        <v>362</v>
      </c>
      <c r="E195" s="48" t="s">
        <v>257</v>
      </c>
      <c r="F195" s="24" t="s">
        <v>401</v>
      </c>
      <c r="G195" s="171">
        <f>'расх 2021-2022'!G198</f>
        <v>0</v>
      </c>
      <c r="H195" s="171">
        <f>'расх 2021-2022'!H198</f>
        <v>0</v>
      </c>
    </row>
    <row r="196" spans="1:8" ht="28.5" customHeight="1">
      <c r="A196" s="26" t="s">
        <v>274</v>
      </c>
      <c r="B196" s="37" t="s">
        <v>157</v>
      </c>
      <c r="C196" s="24" t="s">
        <v>368</v>
      </c>
      <c r="D196" s="24" t="s">
        <v>362</v>
      </c>
      <c r="E196" s="48" t="s">
        <v>257</v>
      </c>
      <c r="F196" s="24" t="s">
        <v>190</v>
      </c>
      <c r="G196" s="171">
        <f>'расх 2021-2022'!G199</f>
        <v>1019.7</v>
      </c>
      <c r="H196" s="171">
        <f>'расх 2021-2022'!H199</f>
        <v>765.2</v>
      </c>
    </row>
    <row r="197" spans="1:8" ht="29.25" customHeight="1">
      <c r="A197" s="26" t="s">
        <v>168</v>
      </c>
      <c r="B197" s="37" t="s">
        <v>157</v>
      </c>
      <c r="C197" s="24" t="s">
        <v>368</v>
      </c>
      <c r="D197" s="24" t="s">
        <v>362</v>
      </c>
      <c r="E197" s="48" t="s">
        <v>258</v>
      </c>
      <c r="F197" s="24"/>
      <c r="G197" s="144">
        <f>G198+G202</f>
        <v>1157.8999999999999</v>
      </c>
      <c r="H197" s="144">
        <f>H198+H202</f>
        <v>1226.48</v>
      </c>
    </row>
    <row r="198" spans="1:8" ht="29.25" customHeight="1">
      <c r="A198" s="28" t="s">
        <v>235</v>
      </c>
      <c r="B198" s="37" t="s">
        <v>157</v>
      </c>
      <c r="C198" s="24" t="s">
        <v>368</v>
      </c>
      <c r="D198" s="24" t="s">
        <v>362</v>
      </c>
      <c r="E198" s="48" t="s">
        <v>258</v>
      </c>
      <c r="F198" s="24" t="s">
        <v>236</v>
      </c>
      <c r="G198" s="144">
        <f>G199</f>
        <v>1147.8999999999999</v>
      </c>
      <c r="H198" s="144">
        <f>H199</f>
        <v>1216.48</v>
      </c>
    </row>
    <row r="199" spans="1:8" ht="29.25" customHeight="1">
      <c r="A199" s="125" t="s">
        <v>237</v>
      </c>
      <c r="B199" s="37" t="s">
        <v>157</v>
      </c>
      <c r="C199" s="24" t="s">
        <v>368</v>
      </c>
      <c r="D199" s="24" t="s">
        <v>362</v>
      </c>
      <c r="E199" s="48" t="s">
        <v>258</v>
      </c>
      <c r="F199" s="24" t="s">
        <v>198</v>
      </c>
      <c r="G199" s="144">
        <f>G200+G201</f>
        <v>1147.8999999999999</v>
      </c>
      <c r="H199" s="144">
        <f>H200+H201</f>
        <v>1216.48</v>
      </c>
    </row>
    <row r="200" spans="1:8" ht="25.5">
      <c r="A200" s="26" t="s">
        <v>379</v>
      </c>
      <c r="B200" s="37" t="s">
        <v>157</v>
      </c>
      <c r="C200" s="24" t="s">
        <v>368</v>
      </c>
      <c r="D200" s="24" t="s">
        <v>362</v>
      </c>
      <c r="E200" s="48" t="s">
        <v>258</v>
      </c>
      <c r="F200" s="24" t="s">
        <v>380</v>
      </c>
      <c r="G200" s="171">
        <f>'расх 2021-2022'!G203</f>
        <v>44.1</v>
      </c>
      <c r="H200" s="171">
        <f>'расх 2021-2022'!H203</f>
        <v>44.1</v>
      </c>
    </row>
    <row r="201" spans="1:9" ht="27" customHeight="1">
      <c r="A201" s="26" t="s">
        <v>457</v>
      </c>
      <c r="B201" s="37" t="s">
        <v>157</v>
      </c>
      <c r="C201" s="24" t="s">
        <v>368</v>
      </c>
      <c r="D201" s="24" t="s">
        <v>362</v>
      </c>
      <c r="E201" s="48" t="s">
        <v>258</v>
      </c>
      <c r="F201" s="24" t="s">
        <v>381</v>
      </c>
      <c r="G201" s="171">
        <f>'расх 2021-2022'!G204</f>
        <v>1103.8</v>
      </c>
      <c r="H201" s="171">
        <f>'расх 2021-2022'!H204</f>
        <v>1172.38</v>
      </c>
      <c r="I201" s="170"/>
    </row>
    <row r="202" spans="1:9" ht="16.5" customHeight="1">
      <c r="A202" s="26" t="s">
        <v>46</v>
      </c>
      <c r="B202" s="37" t="s">
        <v>157</v>
      </c>
      <c r="C202" s="24" t="s">
        <v>368</v>
      </c>
      <c r="D202" s="24" t="s">
        <v>362</v>
      </c>
      <c r="E202" s="48" t="s">
        <v>258</v>
      </c>
      <c r="F202" s="24" t="s">
        <v>238</v>
      </c>
      <c r="G202" s="180">
        <f>G203</f>
        <v>10</v>
      </c>
      <c r="H202" s="180">
        <f>H203</f>
        <v>10</v>
      </c>
      <c r="I202" s="170"/>
    </row>
    <row r="203" spans="1:8" ht="18" customHeight="1">
      <c r="A203" s="26" t="s">
        <v>202</v>
      </c>
      <c r="B203" s="37" t="s">
        <v>157</v>
      </c>
      <c r="C203" s="24" t="s">
        <v>368</v>
      </c>
      <c r="D203" s="24" t="s">
        <v>362</v>
      </c>
      <c r="E203" s="48" t="s">
        <v>258</v>
      </c>
      <c r="F203" s="24" t="s">
        <v>201</v>
      </c>
      <c r="G203" s="144">
        <f>G204</f>
        <v>10</v>
      </c>
      <c r="H203" s="144">
        <f>H204</f>
        <v>10</v>
      </c>
    </row>
    <row r="204" spans="1:8" ht="17.25" customHeight="1">
      <c r="A204" s="26" t="s">
        <v>382</v>
      </c>
      <c r="B204" s="37" t="s">
        <v>157</v>
      </c>
      <c r="C204" s="24" t="s">
        <v>368</v>
      </c>
      <c r="D204" s="24" t="s">
        <v>362</v>
      </c>
      <c r="E204" s="48" t="s">
        <v>258</v>
      </c>
      <c r="F204" s="24" t="s">
        <v>203</v>
      </c>
      <c r="G204" s="171">
        <f>'расх 2021-2022'!G207</f>
        <v>10</v>
      </c>
      <c r="H204" s="171">
        <f>'расх 2021-2022'!H207</f>
        <v>10</v>
      </c>
    </row>
    <row r="205" spans="1:8" s="139" customFormat="1" ht="29.25" customHeight="1">
      <c r="A205" s="46" t="s">
        <v>169</v>
      </c>
      <c r="B205" s="37" t="s">
        <v>157</v>
      </c>
      <c r="C205" s="45" t="s">
        <v>368</v>
      </c>
      <c r="D205" s="45" t="s">
        <v>362</v>
      </c>
      <c r="E205" s="51" t="s">
        <v>259</v>
      </c>
      <c r="F205" s="62"/>
      <c r="G205" s="138">
        <f>G206+G211</f>
        <v>1946.6000000000001</v>
      </c>
      <c r="H205" s="138">
        <f>H206+H211</f>
        <v>1863.6200000000001</v>
      </c>
    </row>
    <row r="206" spans="1:8" s="139" customFormat="1" ht="43.5" customHeight="1">
      <c r="A206" s="59" t="s">
        <v>231</v>
      </c>
      <c r="B206" s="37" t="s">
        <v>157</v>
      </c>
      <c r="C206" s="24" t="s">
        <v>368</v>
      </c>
      <c r="D206" s="24" t="s">
        <v>362</v>
      </c>
      <c r="E206" s="48" t="s">
        <v>260</v>
      </c>
      <c r="F206" s="40" t="s">
        <v>540</v>
      </c>
      <c r="G206" s="138">
        <f>G207</f>
        <v>1598.9</v>
      </c>
      <c r="H206" s="138">
        <f>H207</f>
        <v>1507.2</v>
      </c>
    </row>
    <row r="207" spans="1:8" ht="17.25" customHeight="1">
      <c r="A207" s="26" t="s">
        <v>293</v>
      </c>
      <c r="B207" s="37" t="s">
        <v>157</v>
      </c>
      <c r="C207" s="24" t="s">
        <v>368</v>
      </c>
      <c r="D207" s="24" t="s">
        <v>362</v>
      </c>
      <c r="E207" s="48" t="s">
        <v>260</v>
      </c>
      <c r="F207" s="40" t="s">
        <v>428</v>
      </c>
      <c r="G207" s="144">
        <f>G208+G209+G210</f>
        <v>1598.9</v>
      </c>
      <c r="H207" s="144">
        <f>H208+H209+H210</f>
        <v>1507.2</v>
      </c>
    </row>
    <row r="208" spans="1:8" ht="15.75">
      <c r="A208" s="26" t="s">
        <v>272</v>
      </c>
      <c r="B208" s="37" t="s">
        <v>157</v>
      </c>
      <c r="C208" s="24" t="s">
        <v>368</v>
      </c>
      <c r="D208" s="24" t="s">
        <v>362</v>
      </c>
      <c r="E208" s="48" t="s">
        <v>260</v>
      </c>
      <c r="F208" s="24" t="s">
        <v>400</v>
      </c>
      <c r="G208" s="171">
        <f>'расх 2021-2022'!G211</f>
        <v>1227.2</v>
      </c>
      <c r="H208" s="171">
        <f>'расх 2021-2022'!H211</f>
        <v>1227.2</v>
      </c>
    </row>
    <row r="209" spans="1:8" ht="27.75" customHeight="1">
      <c r="A209" s="26" t="s">
        <v>273</v>
      </c>
      <c r="B209" s="37" t="s">
        <v>157</v>
      </c>
      <c r="C209" s="24" t="s">
        <v>368</v>
      </c>
      <c r="D209" s="24" t="s">
        <v>362</v>
      </c>
      <c r="E209" s="48" t="s">
        <v>260</v>
      </c>
      <c r="F209" s="24" t="s">
        <v>401</v>
      </c>
      <c r="G209" s="171">
        <f>'расх 2021-2022'!G212</f>
        <v>1</v>
      </c>
      <c r="H209" s="171">
        <f>'расх 2021-2022'!H212</f>
        <v>1</v>
      </c>
    </row>
    <row r="210" spans="1:8" ht="27.75" customHeight="1">
      <c r="A210" s="26" t="s">
        <v>274</v>
      </c>
      <c r="B210" s="37" t="s">
        <v>157</v>
      </c>
      <c r="C210" s="24" t="s">
        <v>368</v>
      </c>
      <c r="D210" s="24" t="s">
        <v>362</v>
      </c>
      <c r="E210" s="48" t="s">
        <v>260</v>
      </c>
      <c r="F210" s="24" t="s">
        <v>190</v>
      </c>
      <c r="G210" s="171">
        <f>'расх 2021-2022'!G213</f>
        <v>370.7</v>
      </c>
      <c r="H210" s="171">
        <f>'расх 2021-2022'!H213</f>
        <v>279</v>
      </c>
    </row>
    <row r="211" spans="1:8" ht="27.75" customHeight="1">
      <c r="A211" s="26" t="s">
        <v>170</v>
      </c>
      <c r="B211" s="37" t="s">
        <v>157</v>
      </c>
      <c r="C211" s="24" t="s">
        <v>368</v>
      </c>
      <c r="D211" s="24" t="s">
        <v>362</v>
      </c>
      <c r="E211" s="48" t="s">
        <v>262</v>
      </c>
      <c r="F211" s="24"/>
      <c r="G211" s="144">
        <f>G212</f>
        <v>347.7</v>
      </c>
      <c r="H211" s="144">
        <f>H212</f>
        <v>356.42</v>
      </c>
    </row>
    <row r="212" spans="1:8" ht="27.75" customHeight="1">
      <c r="A212" s="28" t="s">
        <v>235</v>
      </c>
      <c r="B212" s="37" t="s">
        <v>157</v>
      </c>
      <c r="C212" s="24" t="s">
        <v>368</v>
      </c>
      <c r="D212" s="24" t="s">
        <v>362</v>
      </c>
      <c r="E212" s="48" t="s">
        <v>262</v>
      </c>
      <c r="F212" s="24" t="s">
        <v>236</v>
      </c>
      <c r="G212" s="144">
        <f>G213</f>
        <v>347.7</v>
      </c>
      <c r="H212" s="144">
        <f>H213</f>
        <v>356.42</v>
      </c>
    </row>
    <row r="213" spans="1:8" ht="27.75" customHeight="1">
      <c r="A213" s="125" t="s">
        <v>237</v>
      </c>
      <c r="B213" s="37" t="s">
        <v>157</v>
      </c>
      <c r="C213" s="24" t="s">
        <v>368</v>
      </c>
      <c r="D213" s="24" t="s">
        <v>362</v>
      </c>
      <c r="E213" s="48" t="s">
        <v>262</v>
      </c>
      <c r="F213" s="24" t="s">
        <v>198</v>
      </c>
      <c r="G213" s="144">
        <f>G214+G215</f>
        <v>347.7</v>
      </c>
      <c r="H213" s="144">
        <f>H214+H215</f>
        <v>356.42</v>
      </c>
    </row>
    <row r="214" spans="1:8" ht="25.5">
      <c r="A214" s="26" t="s">
        <v>379</v>
      </c>
      <c r="B214" s="37" t="s">
        <v>157</v>
      </c>
      <c r="C214" s="24" t="s">
        <v>368</v>
      </c>
      <c r="D214" s="24" t="s">
        <v>362</v>
      </c>
      <c r="E214" s="48" t="s">
        <v>262</v>
      </c>
      <c r="F214" s="24" t="s">
        <v>380</v>
      </c>
      <c r="G214" s="171">
        <f>'расх 2021-2022'!G217</f>
        <v>16.05</v>
      </c>
      <c r="H214" s="171">
        <f>'расх 2021-2022'!H217</f>
        <v>17.55</v>
      </c>
    </row>
    <row r="215" spans="1:8" ht="26.25" customHeight="1">
      <c r="A215" s="26" t="s">
        <v>457</v>
      </c>
      <c r="B215" s="37" t="s">
        <v>157</v>
      </c>
      <c r="C215" s="24" t="s">
        <v>368</v>
      </c>
      <c r="D215" s="24" t="s">
        <v>362</v>
      </c>
      <c r="E215" s="48" t="s">
        <v>262</v>
      </c>
      <c r="F215" s="24" t="s">
        <v>381</v>
      </c>
      <c r="G215" s="171">
        <f>'расх 2021-2022'!G218</f>
        <v>331.65</v>
      </c>
      <c r="H215" s="171">
        <f>'расх 2021-2022'!H218</f>
        <v>338.87</v>
      </c>
    </row>
    <row r="216" spans="1:11" ht="42" customHeight="1">
      <c r="A216" s="46" t="s">
        <v>171</v>
      </c>
      <c r="B216" s="37" t="s">
        <v>157</v>
      </c>
      <c r="C216" s="24" t="s">
        <v>368</v>
      </c>
      <c r="D216" s="24" t="s">
        <v>362</v>
      </c>
      <c r="E216" s="48" t="s">
        <v>263</v>
      </c>
      <c r="F216" s="24"/>
      <c r="G216" s="144">
        <f aca="true" t="shared" si="22" ref="G216:H218">G217</f>
        <v>193.5</v>
      </c>
      <c r="H216" s="144">
        <f t="shared" si="22"/>
        <v>182.6</v>
      </c>
      <c r="J216" s="127"/>
      <c r="K216" s="127"/>
    </row>
    <row r="217" spans="1:8" ht="42" customHeight="1">
      <c r="A217" s="59" t="s">
        <v>172</v>
      </c>
      <c r="B217" s="37" t="s">
        <v>157</v>
      </c>
      <c r="C217" s="24" t="s">
        <v>368</v>
      </c>
      <c r="D217" s="24" t="s">
        <v>362</v>
      </c>
      <c r="E217" s="48" t="s">
        <v>264</v>
      </c>
      <c r="F217" s="24"/>
      <c r="G217" s="144">
        <f t="shared" si="22"/>
        <v>193.5</v>
      </c>
      <c r="H217" s="144">
        <f t="shared" si="22"/>
        <v>182.6</v>
      </c>
    </row>
    <row r="218" spans="1:8" ht="57" customHeight="1">
      <c r="A218" s="59" t="s">
        <v>231</v>
      </c>
      <c r="B218" s="37" t="s">
        <v>157</v>
      </c>
      <c r="C218" s="24" t="s">
        <v>368</v>
      </c>
      <c r="D218" s="24" t="s">
        <v>362</v>
      </c>
      <c r="E218" s="48" t="s">
        <v>264</v>
      </c>
      <c r="F218" s="40" t="s">
        <v>540</v>
      </c>
      <c r="G218" s="144">
        <f t="shared" si="22"/>
        <v>193.5</v>
      </c>
      <c r="H218" s="144">
        <f t="shared" si="22"/>
        <v>182.6</v>
      </c>
    </row>
    <row r="219" spans="1:8" ht="17.25" customHeight="1">
      <c r="A219" s="26" t="s">
        <v>293</v>
      </c>
      <c r="B219" s="37" t="s">
        <v>157</v>
      </c>
      <c r="C219" s="24" t="s">
        <v>368</v>
      </c>
      <c r="D219" s="24" t="s">
        <v>362</v>
      </c>
      <c r="E219" s="48" t="s">
        <v>264</v>
      </c>
      <c r="F219" s="40" t="s">
        <v>428</v>
      </c>
      <c r="G219" s="144">
        <f>G220+G221+G222</f>
        <v>193.5</v>
      </c>
      <c r="H219" s="144">
        <f>H220+H221+H222</f>
        <v>182.6</v>
      </c>
    </row>
    <row r="220" spans="1:8" ht="15.75">
      <c r="A220" s="26" t="s">
        <v>272</v>
      </c>
      <c r="B220" s="37" t="s">
        <v>157</v>
      </c>
      <c r="C220" s="24" t="s">
        <v>368</v>
      </c>
      <c r="D220" s="24" t="s">
        <v>362</v>
      </c>
      <c r="E220" s="48" t="s">
        <v>264</v>
      </c>
      <c r="F220" s="24" t="s">
        <v>400</v>
      </c>
      <c r="G220" s="171">
        <f>'расх 2021-2022'!G223</f>
        <v>148.6</v>
      </c>
      <c r="H220" s="171">
        <f>'расх 2021-2022'!H223</f>
        <v>148.6</v>
      </c>
    </row>
    <row r="221" spans="1:8" ht="29.25" customHeight="1">
      <c r="A221" s="26" t="s">
        <v>458</v>
      </c>
      <c r="B221" s="37" t="s">
        <v>539</v>
      </c>
      <c r="C221" s="24" t="s">
        <v>368</v>
      </c>
      <c r="D221" s="24" t="s">
        <v>362</v>
      </c>
      <c r="E221" s="48" t="s">
        <v>264</v>
      </c>
      <c r="F221" s="24" t="s">
        <v>401</v>
      </c>
      <c r="G221" s="171">
        <f>'расх 2021-2022'!G224</f>
        <v>0</v>
      </c>
      <c r="H221" s="171">
        <f>'расх 2021-2022'!H224</f>
        <v>0</v>
      </c>
    </row>
    <row r="222" spans="1:8" ht="29.25" customHeight="1">
      <c r="A222" s="26" t="s">
        <v>274</v>
      </c>
      <c r="B222" s="37" t="s">
        <v>157</v>
      </c>
      <c r="C222" s="24" t="s">
        <v>368</v>
      </c>
      <c r="D222" s="24" t="s">
        <v>362</v>
      </c>
      <c r="E222" s="48" t="s">
        <v>264</v>
      </c>
      <c r="F222" s="24" t="s">
        <v>190</v>
      </c>
      <c r="G222" s="171">
        <f>'расх 2021-2022'!G225</f>
        <v>44.9</v>
      </c>
      <c r="H222" s="171">
        <f>'расх 2021-2022'!H225</f>
        <v>34</v>
      </c>
    </row>
    <row r="223" spans="1:8" s="185" customFormat="1" ht="27" customHeight="1">
      <c r="A223" s="205" t="s">
        <v>210</v>
      </c>
      <c r="B223" s="58" t="s">
        <v>157</v>
      </c>
      <c r="C223" s="50" t="s">
        <v>368</v>
      </c>
      <c r="D223" s="50" t="s">
        <v>362</v>
      </c>
      <c r="E223" s="74" t="s">
        <v>120</v>
      </c>
      <c r="F223" s="69"/>
      <c r="G223" s="191">
        <f aca="true" t="shared" si="23" ref="G223:H226">G224</f>
        <v>70</v>
      </c>
      <c r="H223" s="191">
        <f t="shared" si="23"/>
        <v>0</v>
      </c>
    </row>
    <row r="224" spans="1:8" s="139" customFormat="1" ht="15" customHeight="1">
      <c r="A224" s="206" t="s">
        <v>292</v>
      </c>
      <c r="B224" s="37" t="s">
        <v>157</v>
      </c>
      <c r="C224" s="45" t="s">
        <v>402</v>
      </c>
      <c r="D224" s="45" t="s">
        <v>362</v>
      </c>
      <c r="E224" s="51" t="s">
        <v>131</v>
      </c>
      <c r="F224" s="62"/>
      <c r="G224" s="138">
        <f t="shared" si="23"/>
        <v>70</v>
      </c>
      <c r="H224" s="138">
        <f t="shared" si="23"/>
        <v>0</v>
      </c>
    </row>
    <row r="225" spans="1:8" s="139" customFormat="1" ht="28.5" customHeight="1">
      <c r="A225" s="28" t="s">
        <v>235</v>
      </c>
      <c r="B225" s="37" t="s">
        <v>157</v>
      </c>
      <c r="C225" s="24" t="s">
        <v>368</v>
      </c>
      <c r="D225" s="24" t="s">
        <v>362</v>
      </c>
      <c r="E225" s="48" t="s">
        <v>131</v>
      </c>
      <c r="F225" s="40" t="s">
        <v>236</v>
      </c>
      <c r="G225" s="138">
        <f t="shared" si="23"/>
        <v>70</v>
      </c>
      <c r="H225" s="138">
        <f t="shared" si="23"/>
        <v>0</v>
      </c>
    </row>
    <row r="226" spans="1:8" s="139" customFormat="1" ht="27.75" customHeight="1">
      <c r="A226" s="125" t="s">
        <v>237</v>
      </c>
      <c r="B226" s="37" t="s">
        <v>157</v>
      </c>
      <c r="C226" s="24" t="s">
        <v>368</v>
      </c>
      <c r="D226" s="24" t="s">
        <v>362</v>
      </c>
      <c r="E226" s="48" t="s">
        <v>131</v>
      </c>
      <c r="F226" s="40" t="s">
        <v>198</v>
      </c>
      <c r="G226" s="138">
        <f t="shared" si="23"/>
        <v>70</v>
      </c>
      <c r="H226" s="138">
        <f t="shared" si="23"/>
        <v>0</v>
      </c>
    </row>
    <row r="227" spans="1:8" ht="26.25" customHeight="1">
      <c r="A227" s="26" t="s">
        <v>457</v>
      </c>
      <c r="B227" s="37" t="s">
        <v>157</v>
      </c>
      <c r="C227" s="24" t="s">
        <v>368</v>
      </c>
      <c r="D227" s="24" t="s">
        <v>362</v>
      </c>
      <c r="E227" s="48" t="s">
        <v>131</v>
      </c>
      <c r="F227" s="24" t="s">
        <v>381</v>
      </c>
      <c r="G227" s="171">
        <f>'расх 2021-2022'!G230</f>
        <v>70</v>
      </c>
      <c r="H227" s="171">
        <f>'расх 2021-2022'!H230</f>
        <v>0</v>
      </c>
    </row>
    <row r="228" spans="1:8" ht="14.25" customHeight="1">
      <c r="A228" s="192" t="s">
        <v>406</v>
      </c>
      <c r="B228" s="36" t="s">
        <v>157</v>
      </c>
      <c r="C228" s="201" t="s">
        <v>407</v>
      </c>
      <c r="D228" s="201"/>
      <c r="E228" s="48"/>
      <c r="F228" s="201"/>
      <c r="G228" s="136">
        <f aca="true" t="shared" si="24" ref="G228:H231">G229</f>
        <v>129.6</v>
      </c>
      <c r="H228" s="136">
        <f t="shared" si="24"/>
        <v>129.6</v>
      </c>
    </row>
    <row r="229" spans="1:8" s="68" customFormat="1" ht="12.75" customHeight="1">
      <c r="A229" s="75" t="s">
        <v>408</v>
      </c>
      <c r="B229" s="36" t="s">
        <v>157</v>
      </c>
      <c r="C229" s="34" t="s">
        <v>407</v>
      </c>
      <c r="D229" s="34" t="s">
        <v>362</v>
      </c>
      <c r="E229" s="148"/>
      <c r="F229" s="34"/>
      <c r="G229" s="136">
        <f t="shared" si="24"/>
        <v>129.6</v>
      </c>
      <c r="H229" s="136">
        <f t="shared" si="24"/>
        <v>129.6</v>
      </c>
    </row>
    <row r="230" spans="1:8" s="185" customFormat="1" ht="29.25" customHeight="1">
      <c r="A230" s="207" t="s">
        <v>210</v>
      </c>
      <c r="B230" s="58" t="s">
        <v>157</v>
      </c>
      <c r="C230" s="50" t="s">
        <v>407</v>
      </c>
      <c r="D230" s="50" t="s">
        <v>362</v>
      </c>
      <c r="E230" s="74" t="s">
        <v>120</v>
      </c>
      <c r="F230" s="50"/>
      <c r="G230" s="191">
        <f t="shared" si="24"/>
        <v>129.6</v>
      </c>
      <c r="H230" s="191">
        <f t="shared" si="24"/>
        <v>129.6</v>
      </c>
    </row>
    <row r="231" spans="1:8" s="139" customFormat="1" ht="15.75" customHeight="1">
      <c r="A231" s="183" t="s">
        <v>409</v>
      </c>
      <c r="B231" s="37" t="s">
        <v>157</v>
      </c>
      <c r="C231" s="45" t="s">
        <v>407</v>
      </c>
      <c r="D231" s="45" t="s">
        <v>362</v>
      </c>
      <c r="E231" s="51" t="s">
        <v>138</v>
      </c>
      <c r="F231" s="45"/>
      <c r="G231" s="138">
        <f t="shared" si="24"/>
        <v>129.6</v>
      </c>
      <c r="H231" s="138">
        <f t="shared" si="24"/>
        <v>129.6</v>
      </c>
    </row>
    <row r="232" spans="1:8" ht="15.75" customHeight="1">
      <c r="A232" s="76" t="s">
        <v>279</v>
      </c>
      <c r="B232" s="37" t="s">
        <v>157</v>
      </c>
      <c r="C232" s="24" t="s">
        <v>407</v>
      </c>
      <c r="D232" s="24" t="s">
        <v>362</v>
      </c>
      <c r="E232" s="48" t="s">
        <v>138</v>
      </c>
      <c r="F232" s="24" t="s">
        <v>280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346</v>
      </c>
      <c r="B233" s="37" t="s">
        <v>157</v>
      </c>
      <c r="C233" s="24" t="s">
        <v>407</v>
      </c>
      <c r="D233" s="24" t="s">
        <v>362</v>
      </c>
      <c r="E233" s="48" t="s">
        <v>138</v>
      </c>
      <c r="F233" s="24" t="s">
        <v>539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459</v>
      </c>
      <c r="B234" s="37" t="s">
        <v>157</v>
      </c>
      <c r="C234" s="24" t="s">
        <v>407</v>
      </c>
      <c r="D234" s="24" t="s">
        <v>362</v>
      </c>
      <c r="E234" s="48" t="s">
        <v>138</v>
      </c>
      <c r="F234" s="24" t="s">
        <v>410</v>
      </c>
      <c r="G234" s="171">
        <f>'расх 2021-2022'!G237</f>
        <v>129.6</v>
      </c>
      <c r="H234" s="171">
        <f>'расх 2021-2022'!H237</f>
        <v>129.6</v>
      </c>
    </row>
    <row r="235" spans="1:8" s="68" customFormat="1" ht="14.25" customHeight="1">
      <c r="A235" s="186" t="s">
        <v>403</v>
      </c>
      <c r="B235" s="36" t="s">
        <v>157</v>
      </c>
      <c r="C235" s="201" t="s">
        <v>405</v>
      </c>
      <c r="D235" s="24"/>
      <c r="E235" s="48"/>
      <c r="F235" s="24"/>
      <c r="G235" s="372">
        <f>G236</f>
        <v>300</v>
      </c>
      <c r="H235" s="372">
        <f>H236</f>
        <v>100</v>
      </c>
    </row>
    <row r="236" spans="1:8" s="68" customFormat="1" ht="14.25" customHeight="1">
      <c r="A236" s="190" t="s">
        <v>404</v>
      </c>
      <c r="B236" s="36" t="s">
        <v>157</v>
      </c>
      <c r="C236" s="34" t="s">
        <v>405</v>
      </c>
      <c r="D236" s="34" t="s">
        <v>363</v>
      </c>
      <c r="E236" s="148"/>
      <c r="F236" s="34"/>
      <c r="G236" s="333">
        <f>G237</f>
        <v>300</v>
      </c>
      <c r="H236" s="333">
        <f>H237</f>
        <v>100</v>
      </c>
    </row>
    <row r="237" spans="1:8" s="185" customFormat="1" ht="29.25" customHeight="1">
      <c r="A237" s="77" t="s">
        <v>210</v>
      </c>
      <c r="B237" s="58" t="s">
        <v>157</v>
      </c>
      <c r="C237" s="50" t="s">
        <v>405</v>
      </c>
      <c r="D237" s="50" t="s">
        <v>363</v>
      </c>
      <c r="E237" s="74" t="s">
        <v>120</v>
      </c>
      <c r="F237" s="50"/>
      <c r="G237" s="363">
        <f>G238+G242</f>
        <v>300</v>
      </c>
      <c r="H237" s="363">
        <f>H238+H242</f>
        <v>100</v>
      </c>
    </row>
    <row r="238" spans="1:8" s="139" customFormat="1" ht="29.25" customHeight="1">
      <c r="A238" s="210" t="s">
        <v>281</v>
      </c>
      <c r="B238" s="44" t="s">
        <v>157</v>
      </c>
      <c r="C238" s="45" t="s">
        <v>405</v>
      </c>
      <c r="D238" s="45" t="s">
        <v>363</v>
      </c>
      <c r="E238" s="51" t="s">
        <v>282</v>
      </c>
      <c r="F238" s="45"/>
      <c r="G238" s="364">
        <f aca="true" t="shared" si="25" ref="G238:H240">G239</f>
        <v>300</v>
      </c>
      <c r="H238" s="364">
        <f t="shared" si="25"/>
        <v>100</v>
      </c>
    </row>
    <row r="239" spans="1:8" s="139" customFormat="1" ht="29.25" customHeight="1">
      <c r="A239" s="28" t="s">
        <v>235</v>
      </c>
      <c r="B239" s="37" t="s">
        <v>157</v>
      </c>
      <c r="C239" s="29" t="s">
        <v>405</v>
      </c>
      <c r="D239" s="29" t="s">
        <v>363</v>
      </c>
      <c r="E239" s="48" t="s">
        <v>282</v>
      </c>
      <c r="F239" s="29" t="s">
        <v>236</v>
      </c>
      <c r="G239" s="364">
        <f t="shared" si="25"/>
        <v>300</v>
      </c>
      <c r="H239" s="364">
        <f t="shared" si="25"/>
        <v>100</v>
      </c>
    </row>
    <row r="240" spans="1:11" s="139" customFormat="1" ht="29.25" customHeight="1">
      <c r="A240" s="125" t="s">
        <v>237</v>
      </c>
      <c r="B240" s="37" t="s">
        <v>157</v>
      </c>
      <c r="C240" s="29" t="s">
        <v>405</v>
      </c>
      <c r="D240" s="29" t="s">
        <v>363</v>
      </c>
      <c r="E240" s="48" t="s">
        <v>282</v>
      </c>
      <c r="F240" s="29" t="s">
        <v>198</v>
      </c>
      <c r="G240" s="364">
        <f t="shared" si="25"/>
        <v>300</v>
      </c>
      <c r="H240" s="364">
        <f t="shared" si="25"/>
        <v>100</v>
      </c>
      <c r="J240" s="145"/>
      <c r="K240" s="145"/>
    </row>
    <row r="241" spans="1:8" s="139" customFormat="1" ht="29.25" customHeight="1">
      <c r="A241" s="26" t="s">
        <v>457</v>
      </c>
      <c r="B241" s="37" t="s">
        <v>157</v>
      </c>
      <c r="C241" s="29" t="s">
        <v>405</v>
      </c>
      <c r="D241" s="29" t="s">
        <v>363</v>
      </c>
      <c r="E241" s="48" t="s">
        <v>282</v>
      </c>
      <c r="F241" s="29" t="s">
        <v>381</v>
      </c>
      <c r="G241" s="384">
        <f>'расх 2021-2022'!G244</f>
        <v>300</v>
      </c>
      <c r="H241" s="384">
        <f>'расх 2021-2022'!H244</f>
        <v>100</v>
      </c>
    </row>
    <row r="242" spans="1:8" s="139" customFormat="1" ht="57" customHeight="1" hidden="1">
      <c r="A242" s="211" t="s">
        <v>283</v>
      </c>
      <c r="B242" s="37" t="s">
        <v>539</v>
      </c>
      <c r="C242" s="45" t="s">
        <v>405</v>
      </c>
      <c r="D242" s="45" t="s">
        <v>363</v>
      </c>
      <c r="E242" s="51" t="s">
        <v>284</v>
      </c>
      <c r="F242" s="51"/>
      <c r="G242" s="364">
        <f aca="true" t="shared" si="26" ref="G242:H244">G243</f>
        <v>0</v>
      </c>
      <c r="H242" s="364">
        <f t="shared" si="26"/>
        <v>0</v>
      </c>
    </row>
    <row r="243" spans="1:8" s="139" customFormat="1" ht="29.25" customHeight="1" hidden="1">
      <c r="A243" s="28" t="s">
        <v>235</v>
      </c>
      <c r="B243" s="37" t="s">
        <v>539</v>
      </c>
      <c r="C243" s="29" t="s">
        <v>405</v>
      </c>
      <c r="D243" s="29" t="s">
        <v>363</v>
      </c>
      <c r="E243" s="71" t="s">
        <v>284</v>
      </c>
      <c r="F243" s="29" t="s">
        <v>236</v>
      </c>
      <c r="G243" s="386">
        <f t="shared" si="26"/>
        <v>0</v>
      </c>
      <c r="H243" s="386">
        <f t="shared" si="26"/>
        <v>0</v>
      </c>
    </row>
    <row r="244" spans="1:8" s="139" customFormat="1" ht="29.25" customHeight="1" hidden="1">
      <c r="A244" s="125" t="s">
        <v>237</v>
      </c>
      <c r="B244" s="37" t="s">
        <v>539</v>
      </c>
      <c r="C244" s="29" t="s">
        <v>405</v>
      </c>
      <c r="D244" s="29" t="s">
        <v>363</v>
      </c>
      <c r="E244" s="71" t="s">
        <v>284</v>
      </c>
      <c r="F244" s="29" t="s">
        <v>198</v>
      </c>
      <c r="G244" s="386">
        <f t="shared" si="26"/>
        <v>0</v>
      </c>
      <c r="H244" s="386">
        <f t="shared" si="26"/>
        <v>0</v>
      </c>
    </row>
    <row r="245" spans="1:8" s="139" customFormat="1" ht="29.25" customHeight="1" hidden="1">
      <c r="A245" s="26" t="s">
        <v>457</v>
      </c>
      <c r="B245" s="37" t="s">
        <v>539</v>
      </c>
      <c r="C245" s="29" t="s">
        <v>405</v>
      </c>
      <c r="D245" s="29" t="s">
        <v>363</v>
      </c>
      <c r="E245" s="71" t="s">
        <v>284</v>
      </c>
      <c r="F245" s="29" t="s">
        <v>381</v>
      </c>
      <c r="G245" s="386"/>
      <c r="H245" s="386"/>
    </row>
    <row r="246" spans="1:8" s="139" customFormat="1" ht="23.25" customHeight="1" hidden="1">
      <c r="A246" s="116" t="s">
        <v>587</v>
      </c>
      <c r="B246" s="36" t="s">
        <v>157</v>
      </c>
      <c r="C246" s="34" t="s">
        <v>373</v>
      </c>
      <c r="D246" s="34" t="s">
        <v>362</v>
      </c>
      <c r="E246" s="148" t="s">
        <v>589</v>
      </c>
      <c r="F246" s="29"/>
      <c r="G246" s="386">
        <f>G247</f>
        <v>0</v>
      </c>
      <c r="H246" s="386">
        <f>H247</f>
        <v>0</v>
      </c>
    </row>
    <row r="247" spans="1:8" s="139" customFormat="1" ht="21.75" customHeight="1" hidden="1">
      <c r="A247" s="208" t="s">
        <v>588</v>
      </c>
      <c r="B247" s="37" t="s">
        <v>157</v>
      </c>
      <c r="C247" s="29" t="s">
        <v>373</v>
      </c>
      <c r="D247" s="29" t="s">
        <v>362</v>
      </c>
      <c r="E247" s="71" t="s">
        <v>589</v>
      </c>
      <c r="F247" s="29" t="s">
        <v>590</v>
      </c>
      <c r="G247" s="386">
        <f>G248</f>
        <v>0</v>
      </c>
      <c r="H247" s="386">
        <f>H248</f>
        <v>0</v>
      </c>
    </row>
    <row r="248" spans="1:8" s="139" customFormat="1" ht="22.5" customHeight="1" hidden="1">
      <c r="A248" s="208"/>
      <c r="B248" s="37" t="s">
        <v>157</v>
      </c>
      <c r="C248" s="29" t="s">
        <v>373</v>
      </c>
      <c r="D248" s="29" t="s">
        <v>362</v>
      </c>
      <c r="E248" s="71" t="s">
        <v>589</v>
      </c>
      <c r="F248" s="29" t="s">
        <v>591</v>
      </c>
      <c r="G248" s="384">
        <f>'расх 2021-2022'!G251</f>
        <v>0</v>
      </c>
      <c r="H248" s="384">
        <f>'расх 2021-2022'!H251</f>
        <v>0</v>
      </c>
    </row>
    <row r="249" spans="1:8" s="68" customFormat="1" ht="39" customHeight="1" hidden="1">
      <c r="A249" s="212" t="s">
        <v>412</v>
      </c>
      <c r="B249" s="36" t="s">
        <v>157</v>
      </c>
      <c r="C249" s="201" t="s">
        <v>415</v>
      </c>
      <c r="D249" s="201"/>
      <c r="E249" s="48"/>
      <c r="F249" s="201"/>
      <c r="G249" s="213">
        <f>G250</f>
        <v>0</v>
      </c>
      <c r="H249" s="323">
        <f>H250</f>
        <v>0</v>
      </c>
    </row>
    <row r="250" spans="1:8" s="68" customFormat="1" ht="15.75" customHeight="1" hidden="1">
      <c r="A250" s="54" t="s">
        <v>413</v>
      </c>
      <c r="B250" s="36" t="s">
        <v>157</v>
      </c>
      <c r="C250" s="34" t="s">
        <v>415</v>
      </c>
      <c r="D250" s="34" t="s">
        <v>365</v>
      </c>
      <c r="E250" s="148"/>
      <c r="F250" s="34"/>
      <c r="G250" s="136">
        <f>G252+G254+G256</f>
        <v>0</v>
      </c>
      <c r="H250" s="324">
        <f>H252+H254+H256</f>
        <v>0</v>
      </c>
    </row>
    <row r="251" spans="1:8" ht="27.75" customHeight="1" hidden="1">
      <c r="A251" s="77" t="s">
        <v>210</v>
      </c>
      <c r="B251" s="58" t="s">
        <v>157</v>
      </c>
      <c r="C251" s="50" t="s">
        <v>405</v>
      </c>
      <c r="D251" s="50" t="s">
        <v>363</v>
      </c>
      <c r="E251" s="74" t="s">
        <v>120</v>
      </c>
      <c r="F251" s="24"/>
      <c r="G251" s="144">
        <f>G252+G254+G256</f>
        <v>0</v>
      </c>
      <c r="H251" s="325">
        <f>H252+H254+H256</f>
        <v>0</v>
      </c>
    </row>
    <row r="252" spans="1:8" s="139" customFormat="1" ht="30.75" customHeight="1" hidden="1">
      <c r="A252" s="46" t="s">
        <v>153</v>
      </c>
      <c r="B252" s="44" t="s">
        <v>157</v>
      </c>
      <c r="C252" s="45" t="s">
        <v>415</v>
      </c>
      <c r="D252" s="45" t="s">
        <v>365</v>
      </c>
      <c r="E252" s="51" t="s">
        <v>139</v>
      </c>
      <c r="F252" s="45"/>
      <c r="G252" s="138">
        <f>G253</f>
        <v>0</v>
      </c>
      <c r="H252" s="321">
        <f>H253</f>
        <v>0</v>
      </c>
    </row>
    <row r="253" spans="1:8" ht="16.5" customHeight="1" hidden="1">
      <c r="A253" s="26" t="s">
        <v>537</v>
      </c>
      <c r="B253" s="37" t="s">
        <v>157</v>
      </c>
      <c r="C253" s="24" t="s">
        <v>415</v>
      </c>
      <c r="D253" s="24" t="s">
        <v>365</v>
      </c>
      <c r="E253" s="48" t="s">
        <v>139</v>
      </c>
      <c r="F253" s="24" t="s">
        <v>375</v>
      </c>
      <c r="G253" s="144"/>
      <c r="H253" s="325"/>
    </row>
    <row r="254" spans="1:8" s="139" customFormat="1" ht="42" customHeight="1" hidden="1">
      <c r="A254" s="46" t="s">
        <v>285</v>
      </c>
      <c r="B254" s="44" t="s">
        <v>157</v>
      </c>
      <c r="C254" s="45" t="s">
        <v>415</v>
      </c>
      <c r="D254" s="45" t="s">
        <v>365</v>
      </c>
      <c r="E254" s="51" t="s">
        <v>140</v>
      </c>
      <c r="F254" s="45"/>
      <c r="G254" s="138">
        <f>G255</f>
        <v>0</v>
      </c>
      <c r="H254" s="321">
        <f>H255</f>
        <v>0</v>
      </c>
    </row>
    <row r="255" spans="1:8" ht="17.25" customHeight="1" hidden="1">
      <c r="A255" s="26" t="s">
        <v>537</v>
      </c>
      <c r="B255" s="37" t="s">
        <v>157</v>
      </c>
      <c r="C255" s="24" t="s">
        <v>415</v>
      </c>
      <c r="D255" s="24" t="s">
        <v>365</v>
      </c>
      <c r="E255" s="48" t="s">
        <v>140</v>
      </c>
      <c r="F255" s="24" t="s">
        <v>375</v>
      </c>
      <c r="G255" s="144"/>
      <c r="H255" s="325"/>
    </row>
    <row r="256" spans="1:8" s="139" customFormat="1" ht="28.5" customHeight="1" hidden="1">
      <c r="A256" s="46" t="s">
        <v>154</v>
      </c>
      <c r="B256" s="44" t="s">
        <v>157</v>
      </c>
      <c r="C256" s="45" t="s">
        <v>415</v>
      </c>
      <c r="D256" s="45" t="s">
        <v>365</v>
      </c>
      <c r="E256" s="51" t="s">
        <v>141</v>
      </c>
      <c r="F256" s="45"/>
      <c r="G256" s="138">
        <f>G257</f>
        <v>0</v>
      </c>
      <c r="H256" s="321">
        <f>H257</f>
        <v>0</v>
      </c>
    </row>
    <row r="257" spans="1:8" ht="17.25" customHeight="1" hidden="1">
      <c r="A257" s="26" t="s">
        <v>537</v>
      </c>
      <c r="B257" s="37" t="s">
        <v>157</v>
      </c>
      <c r="C257" s="24" t="s">
        <v>415</v>
      </c>
      <c r="D257" s="24" t="s">
        <v>365</v>
      </c>
      <c r="E257" s="48" t="s">
        <v>141</v>
      </c>
      <c r="F257" s="24" t="s">
        <v>375</v>
      </c>
      <c r="G257" s="144"/>
      <c r="H257" s="325"/>
    </row>
    <row r="258" spans="1:8" s="68" customFormat="1" ht="15" customHeight="1">
      <c r="A258" s="192" t="s">
        <v>414</v>
      </c>
      <c r="B258" s="37"/>
      <c r="C258" s="201"/>
      <c r="D258" s="201"/>
      <c r="E258" s="48"/>
      <c r="F258" s="201"/>
      <c r="G258" s="372">
        <f>G9+G71+G84+G93+G125+G187+G228+G235+G249+G246</f>
        <v>33595.90235</v>
      </c>
      <c r="H258" s="372">
        <f>H9+H71+H84+H93+H125+H187+H228+H235+H249+H246</f>
        <v>33986.73416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5"/>
  <sheetViews>
    <sheetView zoomScalePageLayoutView="0" workbookViewId="0" topLeftCell="A1">
      <selection activeCell="E3" sqref="E3:G3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>
      <c r="E1" s="442" t="s">
        <v>592</v>
      </c>
      <c r="F1" s="441"/>
      <c r="G1" s="441"/>
    </row>
    <row r="2" spans="5:7" ht="15.75">
      <c r="E2" s="442" t="s">
        <v>370</v>
      </c>
      <c r="F2" s="441"/>
      <c r="G2" s="441"/>
    </row>
    <row r="3" spans="5:7" ht="15.75">
      <c r="E3" s="442" t="s">
        <v>677</v>
      </c>
      <c r="F3" s="441"/>
      <c r="G3" s="441"/>
    </row>
    <row r="5" spans="1:7" s="4" customFormat="1" ht="15.75">
      <c r="A5" s="7"/>
      <c r="B5" s="78"/>
      <c r="C5" s="79"/>
      <c r="D5" s="79"/>
      <c r="E5" s="8"/>
      <c r="F5" s="52"/>
      <c r="G5" s="9"/>
    </row>
    <row r="6" spans="1:7" s="4" customFormat="1" ht="68.25" customHeight="1">
      <c r="A6" s="408" t="s">
        <v>615</v>
      </c>
      <c r="B6" s="408"/>
      <c r="C6" s="408"/>
      <c r="D6" s="408"/>
      <c r="E6" s="408"/>
      <c r="F6" s="408"/>
      <c r="G6" s="408"/>
    </row>
    <row r="7" ht="12" customHeight="1"/>
    <row r="8" spans="1:7" s="3" customFormat="1" ht="33" customHeight="1">
      <c r="A8" s="33" t="s">
        <v>371</v>
      </c>
      <c r="B8" s="82"/>
      <c r="C8" s="82" t="s">
        <v>225</v>
      </c>
      <c r="D8" s="82" t="s">
        <v>226</v>
      </c>
      <c r="E8" s="33" t="s">
        <v>58</v>
      </c>
      <c r="F8" s="33" t="s">
        <v>228</v>
      </c>
      <c r="G8" s="53" t="s">
        <v>229</v>
      </c>
    </row>
    <row r="9" spans="1:7" ht="12" customHeight="1">
      <c r="A9" s="13">
        <v>1</v>
      </c>
      <c r="B9" s="83">
        <v>2</v>
      </c>
      <c r="C9" s="83">
        <v>3</v>
      </c>
      <c r="D9" s="83">
        <v>4</v>
      </c>
      <c r="E9" s="13">
        <v>2</v>
      </c>
      <c r="F9" s="13">
        <v>3</v>
      </c>
      <c r="G9" s="41">
        <v>4</v>
      </c>
    </row>
    <row r="10" spans="1:7" s="11" customFormat="1" ht="57" customHeight="1">
      <c r="A10" s="54" t="s">
        <v>0</v>
      </c>
      <c r="B10" s="102" t="s">
        <v>59</v>
      </c>
      <c r="C10" s="108" t="s">
        <v>364</v>
      </c>
      <c r="D10" s="108" t="s">
        <v>366</v>
      </c>
      <c r="E10" s="55" t="s">
        <v>215</v>
      </c>
      <c r="F10" s="55"/>
      <c r="G10" s="373">
        <f>G11</f>
        <v>3556.7195</v>
      </c>
    </row>
    <row r="11" spans="1:7" s="5" customFormat="1" ht="42" customHeight="1">
      <c r="A11" s="120" t="s">
        <v>158</v>
      </c>
      <c r="B11" s="109" t="s">
        <v>59</v>
      </c>
      <c r="C11" s="110" t="s">
        <v>364</v>
      </c>
      <c r="D11" s="110" t="s">
        <v>366</v>
      </c>
      <c r="E11" s="107" t="s">
        <v>216</v>
      </c>
      <c r="F11" s="47"/>
      <c r="G11" s="374">
        <f>G12+G15+G18</f>
        <v>3556.7195</v>
      </c>
    </row>
    <row r="12" spans="1:7" ht="30" customHeight="1">
      <c r="A12" s="26" t="s">
        <v>162</v>
      </c>
      <c r="B12" s="37" t="s">
        <v>157</v>
      </c>
      <c r="C12" s="27" t="s">
        <v>364</v>
      </c>
      <c r="D12" s="27" t="s">
        <v>366</v>
      </c>
      <c r="E12" s="27" t="s">
        <v>163</v>
      </c>
      <c r="F12" s="70"/>
      <c r="G12" s="375">
        <f>G13</f>
        <v>765.5</v>
      </c>
    </row>
    <row r="13" spans="1:7" ht="30" customHeight="1">
      <c r="A13" s="28" t="s">
        <v>235</v>
      </c>
      <c r="B13" s="37" t="s">
        <v>157</v>
      </c>
      <c r="C13" s="27" t="s">
        <v>364</v>
      </c>
      <c r="D13" s="27" t="s">
        <v>366</v>
      </c>
      <c r="E13" s="27" t="s">
        <v>163</v>
      </c>
      <c r="F13" s="70" t="s">
        <v>236</v>
      </c>
      <c r="G13" s="375">
        <f>G14</f>
        <v>765.5</v>
      </c>
    </row>
    <row r="14" spans="1:7" ht="30" customHeight="1">
      <c r="A14" s="23" t="s">
        <v>237</v>
      </c>
      <c r="B14" s="37" t="s">
        <v>157</v>
      </c>
      <c r="C14" s="27" t="s">
        <v>364</v>
      </c>
      <c r="D14" s="27" t="s">
        <v>366</v>
      </c>
      <c r="E14" s="27" t="s">
        <v>163</v>
      </c>
      <c r="F14" s="70" t="s">
        <v>198</v>
      </c>
      <c r="G14" s="375">
        <f>'расх 20 г'!G137</f>
        <v>765.5</v>
      </c>
    </row>
    <row r="15" spans="1:7" s="5" customFormat="1" ht="27" customHeight="1">
      <c r="A15" s="46" t="s">
        <v>219</v>
      </c>
      <c r="B15" s="44" t="s">
        <v>157</v>
      </c>
      <c r="C15" s="47" t="s">
        <v>364</v>
      </c>
      <c r="D15" s="47" t="s">
        <v>366</v>
      </c>
      <c r="E15" s="47" t="s">
        <v>217</v>
      </c>
      <c r="F15" s="47"/>
      <c r="G15" s="374">
        <f>G16</f>
        <v>2731.2195</v>
      </c>
    </row>
    <row r="16" spans="1:7" ht="27" customHeight="1">
      <c r="A16" s="28" t="s">
        <v>235</v>
      </c>
      <c r="B16" s="37" t="s">
        <v>157</v>
      </c>
      <c r="C16" s="27" t="s">
        <v>364</v>
      </c>
      <c r="D16" s="27" t="s">
        <v>366</v>
      </c>
      <c r="E16" s="27" t="s">
        <v>217</v>
      </c>
      <c r="F16" s="27" t="s">
        <v>236</v>
      </c>
      <c r="G16" s="375">
        <f>G17</f>
        <v>2731.2195</v>
      </c>
    </row>
    <row r="17" spans="1:7" ht="27" customHeight="1">
      <c r="A17" s="23" t="s">
        <v>237</v>
      </c>
      <c r="B17" s="37" t="s">
        <v>157</v>
      </c>
      <c r="C17" s="27" t="s">
        <v>364</v>
      </c>
      <c r="D17" s="27" t="s">
        <v>366</v>
      </c>
      <c r="E17" s="27" t="s">
        <v>217</v>
      </c>
      <c r="F17" s="27" t="s">
        <v>198</v>
      </c>
      <c r="G17" s="375">
        <f>'расх 20 г'!G141</f>
        <v>2731.2195</v>
      </c>
    </row>
    <row r="18" spans="1:7" s="5" customFormat="1" ht="27" customHeight="1">
      <c r="A18" s="46" t="s">
        <v>287</v>
      </c>
      <c r="B18" s="44" t="s">
        <v>157</v>
      </c>
      <c r="C18" s="47" t="s">
        <v>364</v>
      </c>
      <c r="D18" s="47" t="s">
        <v>366</v>
      </c>
      <c r="E18" s="107" t="s">
        <v>421</v>
      </c>
      <c r="F18" s="47"/>
      <c r="G18" s="374">
        <f>G19</f>
        <v>60</v>
      </c>
    </row>
    <row r="19" spans="1:7" ht="27" customHeight="1">
      <c r="A19" s="28" t="s">
        <v>235</v>
      </c>
      <c r="B19" s="37" t="s">
        <v>157</v>
      </c>
      <c r="C19" s="70" t="s">
        <v>364</v>
      </c>
      <c r="D19" s="70" t="s">
        <v>366</v>
      </c>
      <c r="E19" s="117" t="s">
        <v>421</v>
      </c>
      <c r="F19" s="27" t="s">
        <v>236</v>
      </c>
      <c r="G19" s="375">
        <f>G20</f>
        <v>60</v>
      </c>
    </row>
    <row r="20" spans="1:7" ht="27" customHeight="1">
      <c r="A20" s="23" t="s">
        <v>237</v>
      </c>
      <c r="B20" s="37" t="s">
        <v>157</v>
      </c>
      <c r="C20" s="70" t="s">
        <v>364</v>
      </c>
      <c r="D20" s="70" t="s">
        <v>366</v>
      </c>
      <c r="E20" s="117" t="s">
        <v>421</v>
      </c>
      <c r="F20" s="27" t="s">
        <v>198</v>
      </c>
      <c r="G20" s="375">
        <f>'расх 20 г'!G145</f>
        <v>60</v>
      </c>
    </row>
    <row r="21" spans="1:7" ht="27" customHeight="1" hidden="1">
      <c r="A21" s="65" t="s">
        <v>457</v>
      </c>
      <c r="B21" s="84" t="s">
        <v>59</v>
      </c>
      <c r="C21" s="85" t="s">
        <v>364</v>
      </c>
      <c r="D21" s="85" t="s">
        <v>366</v>
      </c>
      <c r="E21" s="86" t="s">
        <v>217</v>
      </c>
      <c r="F21" s="86" t="s">
        <v>381</v>
      </c>
      <c r="G21" s="375"/>
    </row>
    <row r="22" spans="1:7" s="11" customFormat="1" ht="52.5" customHeight="1">
      <c r="A22" s="31" t="s">
        <v>74</v>
      </c>
      <c r="B22" s="36" t="s">
        <v>157</v>
      </c>
      <c r="C22" s="34" t="s">
        <v>364</v>
      </c>
      <c r="D22" s="34" t="s">
        <v>358</v>
      </c>
      <c r="E22" s="55" t="s">
        <v>220</v>
      </c>
      <c r="F22" s="101"/>
      <c r="G22" s="376">
        <f>G23</f>
        <v>20</v>
      </c>
    </row>
    <row r="23" spans="1:7" s="5" customFormat="1" ht="28.5" customHeight="1">
      <c r="A23" s="46" t="s">
        <v>248</v>
      </c>
      <c r="B23" s="44" t="s">
        <v>157</v>
      </c>
      <c r="C23" s="45" t="s">
        <v>364</v>
      </c>
      <c r="D23" s="45" t="s">
        <v>358</v>
      </c>
      <c r="E23" s="107" t="s">
        <v>221</v>
      </c>
      <c r="F23" s="62"/>
      <c r="G23" s="377">
        <f>G24</f>
        <v>20</v>
      </c>
    </row>
    <row r="24" spans="1:7" ht="17.25" customHeight="1">
      <c r="A24" s="12" t="s">
        <v>286</v>
      </c>
      <c r="B24" s="37" t="s">
        <v>157</v>
      </c>
      <c r="C24" s="29" t="s">
        <v>364</v>
      </c>
      <c r="D24" s="29" t="s">
        <v>358</v>
      </c>
      <c r="E24" s="70" t="s">
        <v>175</v>
      </c>
      <c r="F24" s="40"/>
      <c r="G24" s="378">
        <f>G25</f>
        <v>20</v>
      </c>
    </row>
    <row r="25" spans="1:7" ht="29.25" customHeight="1">
      <c r="A25" s="28" t="s">
        <v>235</v>
      </c>
      <c r="B25" s="37" t="s">
        <v>157</v>
      </c>
      <c r="C25" s="29" t="s">
        <v>364</v>
      </c>
      <c r="D25" s="29" t="s">
        <v>358</v>
      </c>
      <c r="E25" s="70" t="s">
        <v>175</v>
      </c>
      <c r="F25" s="29" t="s">
        <v>236</v>
      </c>
      <c r="G25" s="378">
        <f>G26</f>
        <v>20</v>
      </c>
    </row>
    <row r="26" spans="1:7" ht="30" customHeight="1">
      <c r="A26" s="15" t="s">
        <v>237</v>
      </c>
      <c r="B26" s="37" t="s">
        <v>157</v>
      </c>
      <c r="C26" s="29" t="s">
        <v>364</v>
      </c>
      <c r="D26" s="29" t="s">
        <v>358</v>
      </c>
      <c r="E26" s="70" t="s">
        <v>175</v>
      </c>
      <c r="F26" s="29" t="s">
        <v>198</v>
      </c>
      <c r="G26" s="378">
        <f>'расх 20 г'!G155</f>
        <v>20</v>
      </c>
    </row>
    <row r="27" spans="1:7" ht="28.5" customHeight="1" hidden="1">
      <c r="A27" s="28" t="s">
        <v>457</v>
      </c>
      <c r="B27" s="84" t="s">
        <v>59</v>
      </c>
      <c r="C27" s="88" t="s">
        <v>364</v>
      </c>
      <c r="D27" s="88" t="s">
        <v>358</v>
      </c>
      <c r="E27" s="117" t="s">
        <v>175</v>
      </c>
      <c r="F27" s="40" t="s">
        <v>381</v>
      </c>
      <c r="G27" s="378"/>
    </row>
    <row r="28" spans="1:7" ht="30" customHeight="1" hidden="1">
      <c r="A28" s="28" t="s">
        <v>457</v>
      </c>
      <c r="B28" s="84" t="s">
        <v>59</v>
      </c>
      <c r="C28" s="89" t="s">
        <v>362</v>
      </c>
      <c r="D28" s="89" t="s">
        <v>373</v>
      </c>
      <c r="E28" s="70" t="s">
        <v>60</v>
      </c>
      <c r="F28" s="22" t="s">
        <v>381</v>
      </c>
      <c r="G28" s="375"/>
    </row>
    <row r="29" spans="1:7" ht="39.75" customHeight="1">
      <c r="A29" s="64" t="s">
        <v>659</v>
      </c>
      <c r="B29" s="37"/>
      <c r="C29" s="24"/>
      <c r="D29" s="24"/>
      <c r="E29" s="74" t="s">
        <v>252</v>
      </c>
      <c r="F29" s="69"/>
      <c r="G29" s="123">
        <f>G30</f>
        <v>2539.6800000000003</v>
      </c>
    </row>
    <row r="30" spans="1:7" ht="28.5" customHeight="1">
      <c r="A30" s="320" t="s">
        <v>160</v>
      </c>
      <c r="B30" s="37"/>
      <c r="C30" s="24"/>
      <c r="D30" s="24"/>
      <c r="E30" s="51" t="s">
        <v>253</v>
      </c>
      <c r="F30" s="62"/>
      <c r="G30" s="124">
        <f>G31+G33+G35</f>
        <v>2539.6800000000003</v>
      </c>
    </row>
    <row r="31" spans="1:7" ht="19.5" customHeight="1">
      <c r="A31" s="125" t="s">
        <v>582</v>
      </c>
      <c r="B31" s="37"/>
      <c r="C31" s="24"/>
      <c r="D31" s="24"/>
      <c r="E31" s="71" t="s">
        <v>619</v>
      </c>
      <c r="F31" s="40" t="s">
        <v>236</v>
      </c>
      <c r="G31" s="124">
        <f>G32</f>
        <v>0</v>
      </c>
    </row>
    <row r="32" spans="1:7" ht="28.5" customHeight="1">
      <c r="A32" s="28" t="s">
        <v>235</v>
      </c>
      <c r="B32" s="37"/>
      <c r="C32" s="24"/>
      <c r="D32" s="24"/>
      <c r="E32" s="71" t="s">
        <v>619</v>
      </c>
      <c r="F32" s="29" t="s">
        <v>198</v>
      </c>
      <c r="G32" s="379">
        <f>'расх 20 г'!G192</f>
        <v>0</v>
      </c>
    </row>
    <row r="33" spans="1:7" ht="18.75" customHeight="1">
      <c r="A33" s="125" t="s">
        <v>582</v>
      </c>
      <c r="B33" s="37"/>
      <c r="C33" s="24"/>
      <c r="D33" s="24"/>
      <c r="E33" s="71" t="s">
        <v>619</v>
      </c>
      <c r="F33" s="29" t="s">
        <v>236</v>
      </c>
      <c r="G33" s="379">
        <f>G34</f>
        <v>2308.8</v>
      </c>
    </row>
    <row r="34" spans="1:7" ht="29.25" customHeight="1">
      <c r="A34" s="28" t="s">
        <v>235</v>
      </c>
      <c r="B34" s="37"/>
      <c r="C34" s="24"/>
      <c r="D34" s="24"/>
      <c r="E34" s="71" t="s">
        <v>619</v>
      </c>
      <c r="F34" s="29" t="s">
        <v>198</v>
      </c>
      <c r="G34" s="379">
        <f>'расх 20 г'!G194</f>
        <v>2308.8</v>
      </c>
    </row>
    <row r="35" spans="1:7" ht="29.25" customHeight="1">
      <c r="A35" s="331" t="s">
        <v>599</v>
      </c>
      <c r="B35" s="37"/>
      <c r="C35" s="24"/>
      <c r="D35" s="24"/>
      <c r="E35" s="71" t="s">
        <v>619</v>
      </c>
      <c r="F35" s="29" t="s">
        <v>236</v>
      </c>
      <c r="G35" s="124">
        <f>G36</f>
        <v>230.88</v>
      </c>
    </row>
    <row r="36" spans="1:7" s="4" customFormat="1" ht="29.25" customHeight="1">
      <c r="A36" s="28" t="s">
        <v>235</v>
      </c>
      <c r="B36" s="37"/>
      <c r="C36" s="24"/>
      <c r="D36" s="24"/>
      <c r="E36" s="71" t="s">
        <v>619</v>
      </c>
      <c r="F36" s="29" t="s">
        <v>198</v>
      </c>
      <c r="G36" s="379">
        <f>'расх 20 г'!G198</f>
        <v>230.88</v>
      </c>
    </row>
    <row r="37" spans="1:7" s="4" customFormat="1" ht="29.25" customHeight="1">
      <c r="A37" s="64" t="s">
        <v>165</v>
      </c>
      <c r="B37" s="58" t="s">
        <v>157</v>
      </c>
      <c r="C37" s="50" t="s">
        <v>368</v>
      </c>
      <c r="D37" s="50" t="s">
        <v>362</v>
      </c>
      <c r="E37" s="74" t="s">
        <v>61</v>
      </c>
      <c r="F37" s="29"/>
      <c r="G37" s="123">
        <f>G38+G55+G69</f>
        <v>7185.528</v>
      </c>
    </row>
    <row r="38" spans="1:7" s="4" customFormat="1" ht="29.25" customHeight="1">
      <c r="A38" s="46" t="s">
        <v>166</v>
      </c>
      <c r="B38" s="37" t="s">
        <v>157</v>
      </c>
      <c r="C38" s="45" t="s">
        <v>368</v>
      </c>
      <c r="D38" s="45" t="s">
        <v>362</v>
      </c>
      <c r="E38" s="51" t="s">
        <v>62</v>
      </c>
      <c r="F38" s="29"/>
      <c r="G38" s="124">
        <f>G39</f>
        <v>5342.171</v>
      </c>
    </row>
    <row r="39" spans="1:7" s="4" customFormat="1" ht="29.25" customHeight="1">
      <c r="A39" s="46" t="s">
        <v>167</v>
      </c>
      <c r="B39" s="37" t="s">
        <v>157</v>
      </c>
      <c r="C39" s="45" t="s">
        <v>368</v>
      </c>
      <c r="D39" s="45" t="s">
        <v>362</v>
      </c>
      <c r="E39" s="51" t="s">
        <v>257</v>
      </c>
      <c r="F39" s="29"/>
      <c r="G39" s="124">
        <f>G40+G46+G50+G53</f>
        <v>5342.171</v>
      </c>
    </row>
    <row r="40" spans="1:7" s="4" customFormat="1" ht="29.25" customHeight="1">
      <c r="A40" s="59" t="s">
        <v>231</v>
      </c>
      <c r="B40" s="37" t="s">
        <v>157</v>
      </c>
      <c r="C40" s="29" t="s">
        <v>368</v>
      </c>
      <c r="D40" s="29" t="s">
        <v>362</v>
      </c>
      <c r="E40" s="71" t="s">
        <v>257</v>
      </c>
      <c r="F40" s="25" t="s">
        <v>540</v>
      </c>
      <c r="G40" s="124">
        <f>G41</f>
        <v>3867.7</v>
      </c>
    </row>
    <row r="41" spans="1:7" s="4" customFormat="1" ht="29.25" customHeight="1">
      <c r="A41" s="26" t="s">
        <v>293</v>
      </c>
      <c r="B41" s="37" t="s">
        <v>157</v>
      </c>
      <c r="C41" s="24" t="s">
        <v>368</v>
      </c>
      <c r="D41" s="24" t="s">
        <v>362</v>
      </c>
      <c r="E41" s="71" t="s">
        <v>257</v>
      </c>
      <c r="F41" s="40" t="s">
        <v>428</v>
      </c>
      <c r="G41" s="124">
        <f>'расх 20 г'!G241</f>
        <v>3867.7</v>
      </c>
    </row>
    <row r="42" spans="1:7" s="4" customFormat="1" ht="29.25" customHeight="1" hidden="1">
      <c r="A42" s="26" t="s">
        <v>272</v>
      </c>
      <c r="B42" s="37" t="s">
        <v>157</v>
      </c>
      <c r="C42" s="24" t="s">
        <v>368</v>
      </c>
      <c r="D42" s="24" t="s">
        <v>362</v>
      </c>
      <c r="E42" s="71" t="s">
        <v>257</v>
      </c>
      <c r="F42" s="24" t="s">
        <v>400</v>
      </c>
      <c r="G42" s="124"/>
    </row>
    <row r="43" spans="1:7" s="4" customFormat="1" ht="29.25" customHeight="1" hidden="1">
      <c r="A43" s="26" t="s">
        <v>273</v>
      </c>
      <c r="B43" s="37" t="s">
        <v>157</v>
      </c>
      <c r="C43" s="24" t="s">
        <v>368</v>
      </c>
      <c r="D43" s="24" t="s">
        <v>362</v>
      </c>
      <c r="E43" s="71" t="s">
        <v>257</v>
      </c>
      <c r="F43" s="24" t="s">
        <v>401</v>
      </c>
      <c r="G43" s="124"/>
    </row>
    <row r="44" spans="1:7" s="4" customFormat="1" ht="29.25" customHeight="1" hidden="1">
      <c r="A44" s="26" t="s">
        <v>274</v>
      </c>
      <c r="B44" s="37" t="s">
        <v>157</v>
      </c>
      <c r="C44" s="24" t="s">
        <v>368</v>
      </c>
      <c r="D44" s="24" t="s">
        <v>362</v>
      </c>
      <c r="E44" s="71" t="s">
        <v>257</v>
      </c>
      <c r="F44" s="24" t="s">
        <v>190</v>
      </c>
      <c r="G44" s="124"/>
    </row>
    <row r="45" spans="1:7" s="4" customFormat="1" ht="29.25" customHeight="1">
      <c r="A45" s="26" t="s">
        <v>168</v>
      </c>
      <c r="B45" s="37" t="s">
        <v>157</v>
      </c>
      <c r="C45" s="24" t="s">
        <v>368</v>
      </c>
      <c r="D45" s="24" t="s">
        <v>362</v>
      </c>
      <c r="E45" s="71" t="s">
        <v>258</v>
      </c>
      <c r="F45" s="24"/>
      <c r="G45" s="124">
        <f>G46</f>
        <v>1414.471</v>
      </c>
    </row>
    <row r="46" spans="1:7" s="4" customFormat="1" ht="29.25" customHeight="1">
      <c r="A46" s="28" t="s">
        <v>235</v>
      </c>
      <c r="B46" s="37" t="s">
        <v>157</v>
      </c>
      <c r="C46" s="24" t="s">
        <v>368</v>
      </c>
      <c r="D46" s="24" t="s">
        <v>362</v>
      </c>
      <c r="E46" s="71" t="s">
        <v>258</v>
      </c>
      <c r="F46" s="24" t="s">
        <v>236</v>
      </c>
      <c r="G46" s="124">
        <f>G47</f>
        <v>1414.471</v>
      </c>
    </row>
    <row r="47" spans="1:7" s="4" customFormat="1" ht="29.25" customHeight="1">
      <c r="A47" s="125" t="s">
        <v>237</v>
      </c>
      <c r="B47" s="37" t="s">
        <v>157</v>
      </c>
      <c r="C47" s="24" t="s">
        <v>368</v>
      </c>
      <c r="D47" s="24" t="s">
        <v>362</v>
      </c>
      <c r="E47" s="71" t="s">
        <v>258</v>
      </c>
      <c r="F47" s="24" t="s">
        <v>198</v>
      </c>
      <c r="G47" s="124">
        <f>'расх 20 г'!G247</f>
        <v>1414.471</v>
      </c>
    </row>
    <row r="48" spans="1:7" s="4" customFormat="1" ht="29.25" customHeight="1" hidden="1">
      <c r="A48" s="26" t="s">
        <v>379</v>
      </c>
      <c r="B48" s="37" t="s">
        <v>157</v>
      </c>
      <c r="C48" s="24" t="s">
        <v>368</v>
      </c>
      <c r="D48" s="24" t="s">
        <v>362</v>
      </c>
      <c r="E48" s="71" t="s">
        <v>258</v>
      </c>
      <c r="F48" s="24" t="s">
        <v>380</v>
      </c>
      <c r="G48" s="124"/>
    </row>
    <row r="49" spans="1:7" s="4" customFormat="1" ht="29.25" customHeight="1" hidden="1">
      <c r="A49" s="26" t="s">
        <v>457</v>
      </c>
      <c r="B49" s="37" t="s">
        <v>157</v>
      </c>
      <c r="C49" s="24" t="s">
        <v>368</v>
      </c>
      <c r="D49" s="24" t="s">
        <v>362</v>
      </c>
      <c r="E49" s="71" t="s">
        <v>258</v>
      </c>
      <c r="F49" s="24" t="s">
        <v>381</v>
      </c>
      <c r="G49" s="124"/>
    </row>
    <row r="50" spans="1:7" s="4" customFormat="1" ht="29.25" customHeight="1">
      <c r="A50" s="26" t="s">
        <v>46</v>
      </c>
      <c r="B50" s="37" t="s">
        <v>157</v>
      </c>
      <c r="C50" s="24" t="s">
        <v>368</v>
      </c>
      <c r="D50" s="24" t="s">
        <v>362</v>
      </c>
      <c r="E50" s="71" t="s">
        <v>258</v>
      </c>
      <c r="F50" s="24" t="s">
        <v>238</v>
      </c>
      <c r="G50" s="124">
        <f>G52</f>
        <v>60</v>
      </c>
    </row>
    <row r="51" spans="1:7" s="4" customFormat="1" ht="29.25" customHeight="1" hidden="1">
      <c r="A51" s="26"/>
      <c r="B51" s="37"/>
      <c r="C51" s="24"/>
      <c r="D51" s="24"/>
      <c r="E51" s="71"/>
      <c r="F51" s="24"/>
      <c r="G51" s="124"/>
    </row>
    <row r="52" spans="1:7" s="4" customFormat="1" ht="29.25" customHeight="1">
      <c r="A52" s="26" t="s">
        <v>202</v>
      </c>
      <c r="B52" s="37" t="s">
        <v>157</v>
      </c>
      <c r="C52" s="24" t="s">
        <v>368</v>
      </c>
      <c r="D52" s="24" t="s">
        <v>362</v>
      </c>
      <c r="E52" s="71" t="s">
        <v>258</v>
      </c>
      <c r="F52" s="24" t="s">
        <v>201</v>
      </c>
      <c r="G52" s="124">
        <f>'расх 20 г'!G251</f>
        <v>60</v>
      </c>
    </row>
    <row r="53" spans="1:7" s="4" customFormat="1" ht="29.25" customHeight="1" hidden="1">
      <c r="A53" s="28" t="s">
        <v>557</v>
      </c>
      <c r="B53" s="37"/>
      <c r="C53" s="24"/>
      <c r="D53" s="24"/>
      <c r="E53" s="71" t="s">
        <v>559</v>
      </c>
      <c r="F53" s="24"/>
      <c r="G53" s="124">
        <f>'расх 20 г'!G253</f>
        <v>0</v>
      </c>
    </row>
    <row r="54" spans="1:7" s="4" customFormat="1" ht="29.25" customHeight="1" hidden="1">
      <c r="A54" s="26"/>
      <c r="B54" s="37"/>
      <c r="C54" s="24"/>
      <c r="D54" s="24"/>
      <c r="E54" s="71"/>
      <c r="F54" s="24"/>
      <c r="G54" s="124"/>
    </row>
    <row r="55" spans="1:7" s="4" customFormat="1" ht="29.25" customHeight="1">
      <c r="A55" s="46" t="s">
        <v>169</v>
      </c>
      <c r="B55" s="44" t="s">
        <v>157</v>
      </c>
      <c r="C55" s="45" t="s">
        <v>368</v>
      </c>
      <c r="D55" s="45" t="s">
        <v>362</v>
      </c>
      <c r="E55" s="51" t="s">
        <v>259</v>
      </c>
      <c r="F55" s="62"/>
      <c r="G55" s="124">
        <f>G56+G63+G68</f>
        <v>1677.4569999999999</v>
      </c>
    </row>
    <row r="56" spans="1:7" s="4" customFormat="1" ht="29.25" customHeight="1">
      <c r="A56" s="59" t="s">
        <v>231</v>
      </c>
      <c r="B56" s="37" t="s">
        <v>157</v>
      </c>
      <c r="C56" s="24" t="s">
        <v>368</v>
      </c>
      <c r="D56" s="24" t="s">
        <v>362</v>
      </c>
      <c r="E56" s="48" t="s">
        <v>260</v>
      </c>
      <c r="F56" s="40" t="s">
        <v>540</v>
      </c>
      <c r="G56" s="124">
        <f>G57</f>
        <v>1371.1</v>
      </c>
    </row>
    <row r="57" spans="1:7" s="4" customFormat="1" ht="29.25" customHeight="1">
      <c r="A57" s="26" t="s">
        <v>293</v>
      </c>
      <c r="B57" s="37" t="s">
        <v>157</v>
      </c>
      <c r="C57" s="24" t="s">
        <v>368</v>
      </c>
      <c r="D57" s="24" t="s">
        <v>362</v>
      </c>
      <c r="E57" s="48" t="s">
        <v>261</v>
      </c>
      <c r="F57" s="40" t="s">
        <v>428</v>
      </c>
      <c r="G57" s="124">
        <f>'расх 20 г'!G264</f>
        <v>1371.1</v>
      </c>
    </row>
    <row r="58" spans="1:7" s="4" customFormat="1" ht="29.25" customHeight="1" hidden="1">
      <c r="A58" s="26" t="s">
        <v>272</v>
      </c>
      <c r="B58" s="37" t="s">
        <v>157</v>
      </c>
      <c r="C58" s="24" t="s">
        <v>368</v>
      </c>
      <c r="D58" s="24" t="s">
        <v>362</v>
      </c>
      <c r="E58" s="48" t="s">
        <v>261</v>
      </c>
      <c r="F58" s="24" t="s">
        <v>400</v>
      </c>
      <c r="G58" s="124"/>
    </row>
    <row r="59" spans="1:7" s="4" customFormat="1" ht="29.25" customHeight="1" hidden="1">
      <c r="A59" s="26" t="s">
        <v>273</v>
      </c>
      <c r="B59" s="37" t="s">
        <v>157</v>
      </c>
      <c r="C59" s="24" t="s">
        <v>368</v>
      </c>
      <c r="D59" s="24" t="s">
        <v>362</v>
      </c>
      <c r="E59" s="48" t="s">
        <v>261</v>
      </c>
      <c r="F59" s="24" t="s">
        <v>401</v>
      </c>
      <c r="G59" s="124"/>
    </row>
    <row r="60" spans="1:7" s="4" customFormat="1" ht="29.25" customHeight="1" hidden="1">
      <c r="A60" s="26" t="s">
        <v>274</v>
      </c>
      <c r="B60" s="37" t="s">
        <v>157</v>
      </c>
      <c r="C60" s="24" t="s">
        <v>368</v>
      </c>
      <c r="D60" s="24" t="s">
        <v>362</v>
      </c>
      <c r="E60" s="48" t="s">
        <v>261</v>
      </c>
      <c r="F60" s="24" t="s">
        <v>190</v>
      </c>
      <c r="G60" s="124"/>
    </row>
    <row r="61" spans="1:7" s="4" customFormat="1" ht="29.25" customHeight="1" hidden="1">
      <c r="A61" s="26"/>
      <c r="B61" s="37"/>
      <c r="C61" s="24"/>
      <c r="D61" s="24"/>
      <c r="E61" s="51"/>
      <c r="F61" s="24"/>
      <c r="G61" s="124"/>
    </row>
    <row r="62" spans="1:7" s="4" customFormat="1" ht="29.25" customHeight="1" hidden="1">
      <c r="A62" s="26"/>
      <c r="B62" s="37"/>
      <c r="C62" s="24"/>
      <c r="D62" s="24"/>
      <c r="E62" s="51"/>
      <c r="F62" s="24"/>
      <c r="G62" s="124"/>
    </row>
    <row r="63" spans="1:7" s="4" customFormat="1" ht="29.25" customHeight="1">
      <c r="A63" s="26" t="s">
        <v>170</v>
      </c>
      <c r="B63" s="37" t="s">
        <v>157</v>
      </c>
      <c r="C63" s="24" t="s">
        <v>368</v>
      </c>
      <c r="D63" s="24" t="s">
        <v>362</v>
      </c>
      <c r="E63" s="48" t="s">
        <v>262</v>
      </c>
      <c r="F63" s="24"/>
      <c r="G63" s="124">
        <f>G64</f>
        <v>306.35699999999997</v>
      </c>
    </row>
    <row r="64" spans="1:7" s="4" customFormat="1" ht="29.25" customHeight="1">
      <c r="A64" s="28" t="s">
        <v>235</v>
      </c>
      <c r="B64" s="37" t="s">
        <v>157</v>
      </c>
      <c r="C64" s="24" t="s">
        <v>368</v>
      </c>
      <c r="D64" s="24" t="s">
        <v>362</v>
      </c>
      <c r="E64" s="48" t="s">
        <v>262</v>
      </c>
      <c r="F64" s="24" t="s">
        <v>236</v>
      </c>
      <c r="G64" s="124">
        <f>G65</f>
        <v>306.35699999999997</v>
      </c>
    </row>
    <row r="65" spans="1:7" s="4" customFormat="1" ht="29.25" customHeight="1">
      <c r="A65" s="125" t="s">
        <v>237</v>
      </c>
      <c r="B65" s="37" t="s">
        <v>157</v>
      </c>
      <c r="C65" s="24" t="s">
        <v>368</v>
      </c>
      <c r="D65" s="24" t="s">
        <v>362</v>
      </c>
      <c r="E65" s="48" t="s">
        <v>262</v>
      </c>
      <c r="F65" s="24" t="s">
        <v>198</v>
      </c>
      <c r="G65" s="124">
        <f>'расх 20 г'!G272</f>
        <v>306.35699999999997</v>
      </c>
    </row>
    <row r="66" spans="1:7" s="4" customFormat="1" ht="29.25" customHeight="1" hidden="1">
      <c r="A66" s="26" t="s">
        <v>379</v>
      </c>
      <c r="B66" s="37" t="s">
        <v>157</v>
      </c>
      <c r="C66" s="24" t="s">
        <v>368</v>
      </c>
      <c r="D66" s="24" t="s">
        <v>362</v>
      </c>
      <c r="E66" s="48" t="s">
        <v>262</v>
      </c>
      <c r="F66" s="24" t="s">
        <v>380</v>
      </c>
      <c r="G66" s="124"/>
    </row>
    <row r="67" spans="1:7" s="4" customFormat="1" ht="29.25" customHeight="1" hidden="1">
      <c r="A67" s="26" t="s">
        <v>457</v>
      </c>
      <c r="B67" s="37" t="s">
        <v>157</v>
      </c>
      <c r="C67" s="24" t="s">
        <v>368</v>
      </c>
      <c r="D67" s="24" t="s">
        <v>362</v>
      </c>
      <c r="E67" s="48" t="s">
        <v>262</v>
      </c>
      <c r="F67" s="24" t="s">
        <v>381</v>
      </c>
      <c r="G67" s="124"/>
    </row>
    <row r="68" spans="1:7" s="4" customFormat="1" ht="29.25" customHeight="1" hidden="1">
      <c r="A68" s="28" t="s">
        <v>558</v>
      </c>
      <c r="B68" s="37"/>
      <c r="C68" s="24"/>
      <c r="D68" s="24"/>
      <c r="E68" s="71" t="s">
        <v>560</v>
      </c>
      <c r="F68" s="24"/>
      <c r="G68" s="124">
        <f>'расх 20 г'!G275</f>
        <v>0</v>
      </c>
    </row>
    <row r="69" spans="1:7" s="4" customFormat="1" ht="29.25" customHeight="1">
      <c r="A69" s="46" t="s">
        <v>171</v>
      </c>
      <c r="B69" s="44" t="s">
        <v>157</v>
      </c>
      <c r="C69" s="45" t="s">
        <v>368</v>
      </c>
      <c r="D69" s="45" t="s">
        <v>362</v>
      </c>
      <c r="E69" s="51" t="s">
        <v>263</v>
      </c>
      <c r="F69" s="45"/>
      <c r="G69" s="124">
        <f>G70</f>
        <v>165.9</v>
      </c>
    </row>
    <row r="70" spans="1:7" s="4" customFormat="1" ht="29.25" customHeight="1">
      <c r="A70" s="59" t="s">
        <v>172</v>
      </c>
      <c r="B70" s="37" t="s">
        <v>157</v>
      </c>
      <c r="C70" s="24" t="s">
        <v>368</v>
      </c>
      <c r="D70" s="24" t="s">
        <v>362</v>
      </c>
      <c r="E70" s="48" t="s">
        <v>264</v>
      </c>
      <c r="F70" s="24"/>
      <c r="G70" s="124">
        <f>G71</f>
        <v>165.9</v>
      </c>
    </row>
    <row r="71" spans="1:7" s="4" customFormat="1" ht="29.25" customHeight="1">
      <c r="A71" s="59" t="s">
        <v>231</v>
      </c>
      <c r="B71" s="37" t="s">
        <v>157</v>
      </c>
      <c r="C71" s="24" t="s">
        <v>368</v>
      </c>
      <c r="D71" s="24" t="s">
        <v>362</v>
      </c>
      <c r="E71" s="48" t="s">
        <v>264</v>
      </c>
      <c r="F71" s="40" t="s">
        <v>540</v>
      </c>
      <c r="G71" s="124">
        <f>G72</f>
        <v>165.9</v>
      </c>
    </row>
    <row r="72" spans="1:7" s="4" customFormat="1" ht="29.25" customHeight="1">
      <c r="A72" s="26" t="s">
        <v>293</v>
      </c>
      <c r="B72" s="37" t="s">
        <v>157</v>
      </c>
      <c r="C72" s="24" t="s">
        <v>368</v>
      </c>
      <c r="D72" s="24" t="s">
        <v>362</v>
      </c>
      <c r="E72" s="48" t="s">
        <v>264</v>
      </c>
      <c r="F72" s="40" t="s">
        <v>428</v>
      </c>
      <c r="G72" s="124">
        <f>'расх 20 г'!G283</f>
        <v>165.9</v>
      </c>
    </row>
    <row r="73" spans="1:7" s="4" customFormat="1" ht="29.25" customHeight="1">
      <c r="A73" s="77" t="s">
        <v>660</v>
      </c>
      <c r="B73" s="37"/>
      <c r="C73" s="24"/>
      <c r="D73" s="24"/>
      <c r="E73" s="74" t="s">
        <v>296</v>
      </c>
      <c r="F73" s="40"/>
      <c r="G73" s="317">
        <f>G74</f>
        <v>4002</v>
      </c>
    </row>
    <row r="74" spans="1:7" s="4" customFormat="1" ht="29.25" customHeight="1">
      <c r="A74" s="182" t="s">
        <v>549</v>
      </c>
      <c r="B74" s="37"/>
      <c r="C74" s="24"/>
      <c r="D74" s="24"/>
      <c r="E74" s="48" t="s">
        <v>444</v>
      </c>
      <c r="F74" s="40" t="s">
        <v>551</v>
      </c>
      <c r="G74" s="124">
        <f>G75+G76</f>
        <v>4002</v>
      </c>
    </row>
    <row r="75" spans="1:7" s="4" customFormat="1" ht="29.25" customHeight="1">
      <c r="A75" s="28" t="s">
        <v>547</v>
      </c>
      <c r="B75" s="37"/>
      <c r="C75" s="24"/>
      <c r="D75" s="24"/>
      <c r="E75" s="48" t="s">
        <v>548</v>
      </c>
      <c r="F75" s="40" t="s">
        <v>8</v>
      </c>
      <c r="G75" s="124">
        <f>'расх 20 г'!G175</f>
        <v>3800</v>
      </c>
    </row>
    <row r="76" spans="1:7" s="4" customFormat="1" ht="29.25" customHeight="1">
      <c r="A76" s="331" t="s">
        <v>550</v>
      </c>
      <c r="B76" s="37"/>
      <c r="C76" s="24"/>
      <c r="D76" s="24"/>
      <c r="E76" s="48" t="s">
        <v>445</v>
      </c>
      <c r="F76" s="40" t="s">
        <v>8</v>
      </c>
      <c r="G76" s="124">
        <f>'расх 20 г'!G180</f>
        <v>202</v>
      </c>
    </row>
    <row r="77" spans="1:7" s="4" customFormat="1" ht="29.25" customHeight="1">
      <c r="A77" s="64" t="s">
        <v>655</v>
      </c>
      <c r="B77" s="37"/>
      <c r="C77" s="24"/>
      <c r="D77" s="24"/>
      <c r="E77" s="74" t="s">
        <v>657</v>
      </c>
      <c r="F77" s="40"/>
      <c r="G77" s="317">
        <f>G78</f>
        <v>440.625</v>
      </c>
    </row>
    <row r="78" spans="1:7" s="4" customFormat="1" ht="29.25" customHeight="1">
      <c r="A78" s="26" t="s">
        <v>656</v>
      </c>
      <c r="B78" s="37"/>
      <c r="C78" s="24"/>
      <c r="D78" s="24"/>
      <c r="E78" s="71" t="s">
        <v>658</v>
      </c>
      <c r="F78" s="40" t="s">
        <v>236</v>
      </c>
      <c r="G78" s="124">
        <f>G79</f>
        <v>440.625</v>
      </c>
    </row>
    <row r="79" spans="1:7" s="4" customFormat="1" ht="29.25" customHeight="1">
      <c r="A79" s="28" t="s">
        <v>235</v>
      </c>
      <c r="B79" s="37"/>
      <c r="C79" s="24"/>
      <c r="D79" s="24"/>
      <c r="E79" s="71" t="s">
        <v>658</v>
      </c>
      <c r="F79" s="40" t="s">
        <v>198</v>
      </c>
      <c r="G79" s="124">
        <f>G80</f>
        <v>440.625</v>
      </c>
    </row>
    <row r="80" spans="1:7" s="4" customFormat="1" ht="27.75" customHeight="1">
      <c r="A80" s="26" t="s">
        <v>457</v>
      </c>
      <c r="B80" s="37"/>
      <c r="C80" s="24"/>
      <c r="D80" s="24"/>
      <c r="E80" s="71" t="s">
        <v>658</v>
      </c>
      <c r="F80" s="29" t="s">
        <v>381</v>
      </c>
      <c r="G80" s="124">
        <f>'расх 20 г'!G203</f>
        <v>440.625</v>
      </c>
    </row>
    <row r="81" spans="1:10" s="4" customFormat="1" ht="25.5" customHeight="1">
      <c r="A81" s="113" t="s">
        <v>63</v>
      </c>
      <c r="B81" s="122"/>
      <c r="C81" s="114"/>
      <c r="D81" s="114"/>
      <c r="E81" s="71"/>
      <c r="F81" s="114"/>
      <c r="G81" s="333">
        <f>G10+G22+G29+G37+G77+G73</f>
        <v>17744.5525</v>
      </c>
      <c r="J81" s="126"/>
    </row>
    <row r="82" spans="1:7" s="4" customFormat="1" ht="28.5" customHeight="1">
      <c r="A82" s="116" t="s">
        <v>230</v>
      </c>
      <c r="B82" s="36" t="s">
        <v>59</v>
      </c>
      <c r="C82" s="55" t="s">
        <v>362</v>
      </c>
      <c r="D82" s="55" t="s">
        <v>363</v>
      </c>
      <c r="E82" s="55" t="s">
        <v>107</v>
      </c>
      <c r="F82" s="56"/>
      <c r="G82" s="380">
        <f>G83</f>
        <v>1375.492</v>
      </c>
    </row>
    <row r="83" spans="1:7" s="4" customFormat="1" ht="15.75">
      <c r="A83" s="15" t="s">
        <v>187</v>
      </c>
      <c r="B83" s="37" t="s">
        <v>59</v>
      </c>
      <c r="C83" s="90" t="s">
        <v>362</v>
      </c>
      <c r="D83" s="90" t="s">
        <v>363</v>
      </c>
      <c r="E83" s="70" t="s">
        <v>108</v>
      </c>
      <c r="F83" s="90"/>
      <c r="G83" s="381">
        <f>G84</f>
        <v>1375.492</v>
      </c>
    </row>
    <row r="84" spans="1:7" s="4" customFormat="1" ht="25.5">
      <c r="A84" s="15" t="s">
        <v>188</v>
      </c>
      <c r="B84" s="37" t="s">
        <v>59</v>
      </c>
      <c r="C84" s="70" t="s">
        <v>362</v>
      </c>
      <c r="D84" s="70" t="s">
        <v>363</v>
      </c>
      <c r="E84" s="70" t="s">
        <v>109</v>
      </c>
      <c r="F84" s="90"/>
      <c r="G84" s="381">
        <f>G85</f>
        <v>1375.492</v>
      </c>
    </row>
    <row r="85" spans="1:7" s="68" customFormat="1" ht="27" customHeight="1">
      <c r="A85" s="59" t="s">
        <v>231</v>
      </c>
      <c r="B85" s="37" t="s">
        <v>59</v>
      </c>
      <c r="C85" s="70" t="s">
        <v>362</v>
      </c>
      <c r="D85" s="70" t="s">
        <v>363</v>
      </c>
      <c r="E85" s="70" t="s">
        <v>109</v>
      </c>
      <c r="F85" s="90" t="s">
        <v>540</v>
      </c>
      <c r="G85" s="381">
        <f>G86</f>
        <v>1375.492</v>
      </c>
    </row>
    <row r="86" spans="1:7" s="4" customFormat="1" ht="15" customHeight="1">
      <c r="A86" s="59" t="s">
        <v>232</v>
      </c>
      <c r="B86" s="37" t="s">
        <v>59</v>
      </c>
      <c r="C86" s="70" t="s">
        <v>362</v>
      </c>
      <c r="D86" s="70" t="s">
        <v>363</v>
      </c>
      <c r="E86" s="70" t="s">
        <v>109</v>
      </c>
      <c r="F86" s="90" t="s">
        <v>464</v>
      </c>
      <c r="G86" s="381">
        <f>'расх 20 г'!G16</f>
        <v>1375.492</v>
      </c>
    </row>
    <row r="87" spans="1:10" s="4" customFormat="1" ht="25.5" customHeight="1" hidden="1">
      <c r="A87" s="92" t="s">
        <v>189</v>
      </c>
      <c r="B87" s="60" t="s">
        <v>59</v>
      </c>
      <c r="C87" s="86" t="s">
        <v>362</v>
      </c>
      <c r="D87" s="86" t="s">
        <v>363</v>
      </c>
      <c r="E87" s="86" t="s">
        <v>109</v>
      </c>
      <c r="F87" s="86">
        <v>121</v>
      </c>
      <c r="G87" s="379"/>
      <c r="J87" s="126"/>
    </row>
    <row r="88" spans="1:7" s="4" customFormat="1" ht="51.75" customHeight="1" hidden="1">
      <c r="A88" s="92" t="s">
        <v>191</v>
      </c>
      <c r="B88" s="60" t="s">
        <v>59</v>
      </c>
      <c r="C88" s="86" t="s">
        <v>362</v>
      </c>
      <c r="D88" s="86" t="s">
        <v>363</v>
      </c>
      <c r="E88" s="86" t="s">
        <v>109</v>
      </c>
      <c r="F88" s="86" t="s">
        <v>192</v>
      </c>
      <c r="G88" s="379"/>
    </row>
    <row r="89" spans="1:7" s="4" customFormat="1" ht="17.25" customHeight="1">
      <c r="A89" s="116" t="s">
        <v>193</v>
      </c>
      <c r="B89" s="36" t="s">
        <v>59</v>
      </c>
      <c r="C89" s="34" t="s">
        <v>362</v>
      </c>
      <c r="D89" s="34" t="s">
        <v>365</v>
      </c>
      <c r="E89" s="55" t="s">
        <v>110</v>
      </c>
      <c r="F89" s="34"/>
      <c r="G89" s="123">
        <f>G90</f>
        <v>858</v>
      </c>
    </row>
    <row r="90" spans="1:7" s="4" customFormat="1" ht="15.75">
      <c r="A90" s="94" t="s">
        <v>233</v>
      </c>
      <c r="B90" s="37" t="s">
        <v>59</v>
      </c>
      <c r="C90" s="29" t="s">
        <v>362</v>
      </c>
      <c r="D90" s="29" t="s">
        <v>365</v>
      </c>
      <c r="E90" s="70" t="s">
        <v>111</v>
      </c>
      <c r="F90" s="40"/>
      <c r="G90" s="124">
        <f>G91</f>
        <v>858</v>
      </c>
    </row>
    <row r="91" spans="1:7" s="4" customFormat="1" ht="25.5">
      <c r="A91" s="15" t="s">
        <v>188</v>
      </c>
      <c r="B91" s="37" t="s">
        <v>59</v>
      </c>
      <c r="C91" s="29" t="s">
        <v>362</v>
      </c>
      <c r="D91" s="29" t="s">
        <v>365</v>
      </c>
      <c r="E91" s="70" t="s">
        <v>112</v>
      </c>
      <c r="F91" s="40"/>
      <c r="G91" s="381">
        <f>G92</f>
        <v>858</v>
      </c>
    </row>
    <row r="92" spans="1:7" s="4" customFormat="1" ht="39.75" customHeight="1">
      <c r="A92" s="59" t="s">
        <v>231</v>
      </c>
      <c r="B92" s="37" t="s">
        <v>59</v>
      </c>
      <c r="C92" s="29" t="s">
        <v>362</v>
      </c>
      <c r="D92" s="29" t="s">
        <v>365</v>
      </c>
      <c r="E92" s="70" t="s">
        <v>112</v>
      </c>
      <c r="F92" s="40" t="s">
        <v>540</v>
      </c>
      <c r="G92" s="381">
        <f>G93</f>
        <v>858</v>
      </c>
    </row>
    <row r="93" spans="1:10" s="4" customFormat="1" ht="26.25" customHeight="1">
      <c r="A93" s="59" t="s">
        <v>232</v>
      </c>
      <c r="B93" s="37" t="s">
        <v>59</v>
      </c>
      <c r="C93" s="29" t="s">
        <v>362</v>
      </c>
      <c r="D93" s="29" t="s">
        <v>365</v>
      </c>
      <c r="E93" s="70" t="s">
        <v>112</v>
      </c>
      <c r="F93" s="40" t="s">
        <v>464</v>
      </c>
      <c r="G93" s="381">
        <f>'расх 20 г'!G24</f>
        <v>858</v>
      </c>
      <c r="J93" s="127"/>
    </row>
    <row r="94" spans="1:7" s="4" customFormat="1" ht="27" customHeight="1" hidden="1">
      <c r="A94" s="92" t="s">
        <v>189</v>
      </c>
      <c r="B94" s="60" t="s">
        <v>59</v>
      </c>
      <c r="C94" s="86" t="s">
        <v>362</v>
      </c>
      <c r="D94" s="86" t="s">
        <v>365</v>
      </c>
      <c r="E94" s="86" t="s">
        <v>112</v>
      </c>
      <c r="F94" s="86">
        <v>121</v>
      </c>
      <c r="G94" s="379"/>
    </row>
    <row r="95" spans="1:7" s="4" customFormat="1" ht="52.5" customHeight="1" hidden="1">
      <c r="A95" s="92" t="s">
        <v>191</v>
      </c>
      <c r="B95" s="60" t="s">
        <v>59</v>
      </c>
      <c r="C95" s="86" t="s">
        <v>362</v>
      </c>
      <c r="D95" s="86" t="s">
        <v>365</v>
      </c>
      <c r="E95" s="86" t="s">
        <v>112</v>
      </c>
      <c r="F95" s="86" t="s">
        <v>192</v>
      </c>
      <c r="G95" s="379"/>
    </row>
    <row r="96" spans="1:7" s="4" customFormat="1" ht="26.25" customHeight="1">
      <c r="A96" s="54" t="s">
        <v>194</v>
      </c>
      <c r="B96" s="37" t="s">
        <v>59</v>
      </c>
      <c r="C96" s="29" t="s">
        <v>362</v>
      </c>
      <c r="D96" s="29" t="s">
        <v>364</v>
      </c>
      <c r="E96" s="55" t="s">
        <v>113</v>
      </c>
      <c r="F96" s="34"/>
      <c r="G96" s="123">
        <f>G97+G147+G184+G116</f>
        <v>20531.824289999997</v>
      </c>
    </row>
    <row r="97" spans="1:7" s="4" customFormat="1" ht="25.5">
      <c r="A97" s="28" t="s">
        <v>234</v>
      </c>
      <c r="B97" s="37" t="s">
        <v>59</v>
      </c>
      <c r="C97" s="29" t="s">
        <v>362</v>
      </c>
      <c r="D97" s="29" t="s">
        <v>364</v>
      </c>
      <c r="E97" s="70" t="s">
        <v>114</v>
      </c>
      <c r="F97" s="29"/>
      <c r="G97" s="124">
        <f>G98+G104</f>
        <v>9799.97198</v>
      </c>
    </row>
    <row r="98" spans="1:7" s="4" customFormat="1" ht="25.5">
      <c r="A98" s="15" t="s">
        <v>188</v>
      </c>
      <c r="B98" s="37" t="s">
        <v>59</v>
      </c>
      <c r="C98" s="29" t="s">
        <v>362</v>
      </c>
      <c r="D98" s="29" t="s">
        <v>364</v>
      </c>
      <c r="E98" s="70" t="s">
        <v>115</v>
      </c>
      <c r="F98" s="29"/>
      <c r="G98" s="332">
        <f>G99</f>
        <v>7659.5585200000005</v>
      </c>
    </row>
    <row r="99" spans="1:7" s="4" customFormat="1" ht="41.25" customHeight="1">
      <c r="A99" s="59" t="s">
        <v>231</v>
      </c>
      <c r="B99" s="37" t="s">
        <v>59</v>
      </c>
      <c r="C99" s="29" t="s">
        <v>362</v>
      </c>
      <c r="D99" s="29" t="s">
        <v>364</v>
      </c>
      <c r="E99" s="70" t="s">
        <v>115</v>
      </c>
      <c r="F99" s="29" t="s">
        <v>540</v>
      </c>
      <c r="G99" s="332">
        <f>G100</f>
        <v>7659.5585200000005</v>
      </c>
    </row>
    <row r="100" spans="1:7" s="4" customFormat="1" ht="19.5" customHeight="1">
      <c r="A100" s="15" t="s">
        <v>197</v>
      </c>
      <c r="B100" s="37" t="s">
        <v>59</v>
      </c>
      <c r="C100" s="29" t="s">
        <v>362</v>
      </c>
      <c r="D100" s="29" t="s">
        <v>364</v>
      </c>
      <c r="E100" s="70" t="s">
        <v>115</v>
      </c>
      <c r="F100" s="29" t="s">
        <v>464</v>
      </c>
      <c r="G100" s="332">
        <f>'расх 20 г'!G32</f>
        <v>7659.5585200000005</v>
      </c>
    </row>
    <row r="101" spans="1:7" s="4" customFormat="1" ht="29.25" customHeight="1" hidden="1">
      <c r="A101" s="92" t="s">
        <v>189</v>
      </c>
      <c r="B101" s="60" t="s">
        <v>59</v>
      </c>
      <c r="C101" s="72" t="s">
        <v>362</v>
      </c>
      <c r="D101" s="72" t="s">
        <v>364</v>
      </c>
      <c r="E101" s="86" t="s">
        <v>115</v>
      </c>
      <c r="F101" s="72" t="s">
        <v>377</v>
      </c>
      <c r="G101" s="124">
        <v>5080</v>
      </c>
    </row>
    <row r="102" spans="1:7" s="4" customFormat="1" ht="28.5" customHeight="1" hidden="1">
      <c r="A102" s="92" t="s">
        <v>200</v>
      </c>
      <c r="B102" s="60" t="s">
        <v>59</v>
      </c>
      <c r="C102" s="72" t="s">
        <v>362</v>
      </c>
      <c r="D102" s="72" t="s">
        <v>364</v>
      </c>
      <c r="E102" s="86" t="s">
        <v>115</v>
      </c>
      <c r="F102" s="72" t="s">
        <v>378</v>
      </c>
      <c r="G102" s="124">
        <v>2.34</v>
      </c>
    </row>
    <row r="103" spans="1:7" s="4" customFormat="1" ht="38.25" hidden="1">
      <c r="A103" s="92" t="s">
        <v>191</v>
      </c>
      <c r="B103" s="60" t="s">
        <v>59</v>
      </c>
      <c r="C103" s="72" t="s">
        <v>362</v>
      </c>
      <c r="D103" s="72" t="s">
        <v>364</v>
      </c>
      <c r="E103" s="86" t="s">
        <v>115</v>
      </c>
      <c r="F103" s="72" t="s">
        <v>192</v>
      </c>
      <c r="G103" s="124">
        <v>1417.445</v>
      </c>
    </row>
    <row r="104" spans="1:7" s="4" customFormat="1" ht="27" customHeight="1">
      <c r="A104" s="15" t="s">
        <v>196</v>
      </c>
      <c r="B104" s="37" t="s">
        <v>59</v>
      </c>
      <c r="C104" s="29" t="s">
        <v>362</v>
      </c>
      <c r="D104" s="29" t="s">
        <v>364</v>
      </c>
      <c r="E104" s="70" t="s">
        <v>116</v>
      </c>
      <c r="F104" s="29"/>
      <c r="G104" s="124">
        <f>G105+G109</f>
        <v>2140.4134599999998</v>
      </c>
    </row>
    <row r="105" spans="1:7" s="4" customFormat="1" ht="16.5" customHeight="1">
      <c r="A105" s="28" t="s">
        <v>235</v>
      </c>
      <c r="B105" s="37" t="s">
        <v>59</v>
      </c>
      <c r="C105" s="29" t="s">
        <v>362</v>
      </c>
      <c r="D105" s="29" t="s">
        <v>364</v>
      </c>
      <c r="E105" s="70" t="s">
        <v>116</v>
      </c>
      <c r="F105" s="29" t="s">
        <v>236</v>
      </c>
      <c r="G105" s="124">
        <f>G106</f>
        <v>2025.41346</v>
      </c>
    </row>
    <row r="106" spans="1:7" s="4" customFormat="1" ht="16.5" customHeight="1">
      <c r="A106" s="15" t="s">
        <v>237</v>
      </c>
      <c r="B106" s="37" t="s">
        <v>59</v>
      </c>
      <c r="C106" s="29" t="s">
        <v>362</v>
      </c>
      <c r="D106" s="29" t="s">
        <v>364</v>
      </c>
      <c r="E106" s="70" t="s">
        <v>116</v>
      </c>
      <c r="F106" s="29" t="s">
        <v>198</v>
      </c>
      <c r="G106" s="124">
        <f>'расх 20 г'!G38</f>
        <v>2025.41346</v>
      </c>
    </row>
    <row r="107" spans="1:7" s="4" customFormat="1" ht="66.75" customHeight="1" hidden="1">
      <c r="A107" s="65" t="s">
        <v>379</v>
      </c>
      <c r="B107" s="60" t="s">
        <v>59</v>
      </c>
      <c r="C107" s="72" t="s">
        <v>362</v>
      </c>
      <c r="D107" s="72" t="s">
        <v>364</v>
      </c>
      <c r="E107" s="86" t="s">
        <v>116</v>
      </c>
      <c r="F107" s="72" t="s">
        <v>380</v>
      </c>
      <c r="G107" s="124">
        <v>441.02</v>
      </c>
    </row>
    <row r="108" spans="1:7" s="4" customFormat="1" ht="18" customHeight="1" hidden="1">
      <c r="A108" s="65" t="s">
        <v>457</v>
      </c>
      <c r="B108" s="60" t="s">
        <v>59</v>
      </c>
      <c r="C108" s="72" t="s">
        <v>362</v>
      </c>
      <c r="D108" s="72" t="s">
        <v>364</v>
      </c>
      <c r="E108" s="86" t="s">
        <v>116</v>
      </c>
      <c r="F108" s="72" t="s">
        <v>381</v>
      </c>
      <c r="G108" s="124">
        <v>1044.489</v>
      </c>
    </row>
    <row r="109" spans="1:7" s="4" customFormat="1" ht="17.25" customHeight="1">
      <c r="A109" s="28" t="s">
        <v>46</v>
      </c>
      <c r="B109" s="37" t="s">
        <v>59</v>
      </c>
      <c r="C109" s="29" t="s">
        <v>362</v>
      </c>
      <c r="D109" s="29" t="s">
        <v>364</v>
      </c>
      <c r="E109" s="70" t="s">
        <v>116</v>
      </c>
      <c r="F109" s="29" t="s">
        <v>238</v>
      </c>
      <c r="G109" s="124">
        <f>G110+G112</f>
        <v>115</v>
      </c>
    </row>
    <row r="110" spans="1:7" s="4" customFormat="1" ht="17.25" customHeight="1" hidden="1">
      <c r="A110" s="28" t="s">
        <v>239</v>
      </c>
      <c r="B110" s="37" t="s">
        <v>59</v>
      </c>
      <c r="C110" s="29" t="s">
        <v>362</v>
      </c>
      <c r="D110" s="29" t="s">
        <v>364</v>
      </c>
      <c r="E110" s="117" t="s">
        <v>116</v>
      </c>
      <c r="F110" s="29" t="s">
        <v>240</v>
      </c>
      <c r="G110" s="124">
        <f>'расх 20 г'!G42</f>
        <v>0</v>
      </c>
    </row>
    <row r="111" spans="1:7" ht="39.75" customHeight="1" hidden="1">
      <c r="A111" s="97" t="s">
        <v>241</v>
      </c>
      <c r="B111" s="60" t="s">
        <v>59</v>
      </c>
      <c r="C111" s="72" t="s">
        <v>362</v>
      </c>
      <c r="D111" s="72" t="s">
        <v>364</v>
      </c>
      <c r="E111" s="86" t="s">
        <v>116</v>
      </c>
      <c r="F111" s="72" t="s">
        <v>299</v>
      </c>
      <c r="G111" s="124"/>
    </row>
    <row r="112" spans="1:7" ht="15.75" customHeight="1">
      <c r="A112" s="28" t="s">
        <v>242</v>
      </c>
      <c r="B112" s="37" t="s">
        <v>59</v>
      </c>
      <c r="C112" s="29" t="s">
        <v>362</v>
      </c>
      <c r="D112" s="29" t="s">
        <v>364</v>
      </c>
      <c r="E112" s="70" t="s">
        <v>116</v>
      </c>
      <c r="F112" s="29" t="s">
        <v>201</v>
      </c>
      <c r="G112" s="124">
        <f>'расх 20 г'!G44</f>
        <v>115</v>
      </c>
    </row>
    <row r="113" spans="1:7" ht="27" customHeight="1" hidden="1">
      <c r="A113" s="65" t="s">
        <v>243</v>
      </c>
      <c r="B113" s="60" t="s">
        <v>59</v>
      </c>
      <c r="C113" s="72" t="s">
        <v>362</v>
      </c>
      <c r="D113" s="72" t="s">
        <v>364</v>
      </c>
      <c r="E113" s="86" t="s">
        <v>116</v>
      </c>
      <c r="F113" s="72" t="s">
        <v>383</v>
      </c>
      <c r="G113" s="124"/>
    </row>
    <row r="114" spans="1:7" ht="42" customHeight="1" hidden="1">
      <c r="A114" s="65" t="s">
        <v>204</v>
      </c>
      <c r="B114" s="60" t="s">
        <v>59</v>
      </c>
      <c r="C114" s="72" t="s">
        <v>362</v>
      </c>
      <c r="D114" s="72" t="s">
        <v>364</v>
      </c>
      <c r="E114" s="86" t="s">
        <v>116</v>
      </c>
      <c r="F114" s="72" t="s">
        <v>203</v>
      </c>
      <c r="G114" s="124"/>
    </row>
    <row r="115" spans="1:7" ht="16.5" customHeight="1" hidden="1">
      <c r="A115" s="28" t="s">
        <v>194</v>
      </c>
      <c r="B115" s="37" t="s">
        <v>59</v>
      </c>
      <c r="C115" s="29" t="s">
        <v>368</v>
      </c>
      <c r="D115" s="29" t="s">
        <v>362</v>
      </c>
      <c r="E115" s="70" t="s">
        <v>113</v>
      </c>
      <c r="F115" s="22"/>
      <c r="G115" s="375">
        <f>G116</f>
        <v>5186.4</v>
      </c>
    </row>
    <row r="116" spans="1:7" ht="15.75">
      <c r="A116" s="64" t="s">
        <v>206</v>
      </c>
      <c r="B116" s="58" t="s">
        <v>59</v>
      </c>
      <c r="C116" s="50" t="s">
        <v>368</v>
      </c>
      <c r="D116" s="50" t="s">
        <v>362</v>
      </c>
      <c r="E116" s="390" t="s">
        <v>132</v>
      </c>
      <c r="F116" s="391"/>
      <c r="G116" s="392">
        <f>'расх 20 г'!G206</f>
        <v>5186.4</v>
      </c>
    </row>
    <row r="117" spans="1:7" ht="28.5" customHeight="1" hidden="1">
      <c r="A117" s="28" t="s">
        <v>271</v>
      </c>
      <c r="B117" s="37" t="s">
        <v>59</v>
      </c>
      <c r="C117" s="29" t="s">
        <v>368</v>
      </c>
      <c r="D117" s="29" t="s">
        <v>362</v>
      </c>
      <c r="E117" s="70" t="s">
        <v>133</v>
      </c>
      <c r="F117" s="22"/>
      <c r="G117" s="375">
        <f>G118</f>
        <v>0</v>
      </c>
    </row>
    <row r="118" spans="1:7" ht="28.5" customHeight="1" hidden="1">
      <c r="A118" s="59" t="s">
        <v>231</v>
      </c>
      <c r="B118" s="37" t="s">
        <v>59</v>
      </c>
      <c r="C118" s="29" t="s">
        <v>368</v>
      </c>
      <c r="D118" s="29" t="s">
        <v>362</v>
      </c>
      <c r="E118" s="70" t="s">
        <v>133</v>
      </c>
      <c r="F118" s="22" t="s">
        <v>540</v>
      </c>
      <c r="G118" s="375">
        <f>G119</f>
        <v>0</v>
      </c>
    </row>
    <row r="119" spans="1:7" ht="29.25" customHeight="1" hidden="1">
      <c r="A119" s="28" t="s">
        <v>293</v>
      </c>
      <c r="B119" s="37" t="s">
        <v>59</v>
      </c>
      <c r="C119" s="29" t="s">
        <v>368</v>
      </c>
      <c r="D119" s="29" t="s">
        <v>362</v>
      </c>
      <c r="E119" s="70" t="s">
        <v>133</v>
      </c>
      <c r="F119" s="22" t="s">
        <v>428</v>
      </c>
      <c r="G119" s="375"/>
    </row>
    <row r="120" spans="1:7" ht="51" customHeight="1" hidden="1">
      <c r="A120" s="65" t="s">
        <v>272</v>
      </c>
      <c r="B120" s="37" t="s">
        <v>59</v>
      </c>
      <c r="C120" s="72" t="s">
        <v>368</v>
      </c>
      <c r="D120" s="72" t="s">
        <v>362</v>
      </c>
      <c r="E120" s="86" t="s">
        <v>133</v>
      </c>
      <c r="F120" s="72" t="s">
        <v>400</v>
      </c>
      <c r="G120" s="375"/>
    </row>
    <row r="121" spans="1:7" ht="17.25" customHeight="1" hidden="1">
      <c r="A121" s="65" t="s">
        <v>273</v>
      </c>
      <c r="B121" s="37" t="s">
        <v>59</v>
      </c>
      <c r="C121" s="72" t="s">
        <v>368</v>
      </c>
      <c r="D121" s="72" t="s">
        <v>362</v>
      </c>
      <c r="E121" s="86" t="s">
        <v>133</v>
      </c>
      <c r="F121" s="72" t="s">
        <v>401</v>
      </c>
      <c r="G121" s="375"/>
    </row>
    <row r="122" spans="1:7" ht="25.5" hidden="1">
      <c r="A122" s="65" t="s">
        <v>274</v>
      </c>
      <c r="B122" s="37" t="s">
        <v>59</v>
      </c>
      <c r="C122" s="72" t="s">
        <v>368</v>
      </c>
      <c r="D122" s="72" t="s">
        <v>362</v>
      </c>
      <c r="E122" s="86" t="s">
        <v>133</v>
      </c>
      <c r="F122" s="72" t="s">
        <v>190</v>
      </c>
      <c r="G122" s="375"/>
    </row>
    <row r="123" spans="1:7" ht="27.75" customHeight="1" hidden="1">
      <c r="A123" s="28" t="s">
        <v>276</v>
      </c>
      <c r="B123" s="37" t="s">
        <v>59</v>
      </c>
      <c r="C123" s="29" t="s">
        <v>368</v>
      </c>
      <c r="D123" s="29" t="s">
        <v>362</v>
      </c>
      <c r="E123" s="70" t="s">
        <v>135</v>
      </c>
      <c r="F123" s="22"/>
      <c r="G123" s="375">
        <f>G124</f>
        <v>0</v>
      </c>
    </row>
    <row r="124" spans="1:7" ht="27.75" customHeight="1" hidden="1">
      <c r="A124" s="59" t="s">
        <v>231</v>
      </c>
      <c r="B124" s="37" t="s">
        <v>59</v>
      </c>
      <c r="C124" s="29" t="s">
        <v>368</v>
      </c>
      <c r="D124" s="29" t="s">
        <v>362</v>
      </c>
      <c r="E124" s="70" t="s">
        <v>135</v>
      </c>
      <c r="F124" s="22" t="s">
        <v>540</v>
      </c>
      <c r="G124" s="375">
        <f>G125</f>
        <v>0</v>
      </c>
    </row>
    <row r="125" spans="1:7" ht="42" customHeight="1" hidden="1">
      <c r="A125" s="28" t="s">
        <v>64</v>
      </c>
      <c r="B125" s="37" t="s">
        <v>59</v>
      </c>
      <c r="C125" s="29" t="s">
        <v>368</v>
      </c>
      <c r="D125" s="29" t="s">
        <v>362</v>
      </c>
      <c r="E125" s="70" t="s">
        <v>135</v>
      </c>
      <c r="F125" s="22" t="s">
        <v>428</v>
      </c>
      <c r="G125" s="375"/>
    </row>
    <row r="126" spans="1:7" ht="42" customHeight="1" hidden="1">
      <c r="A126" s="65" t="s">
        <v>272</v>
      </c>
      <c r="B126" s="37" t="s">
        <v>59</v>
      </c>
      <c r="C126" s="72" t="s">
        <v>368</v>
      </c>
      <c r="D126" s="72" t="s">
        <v>362</v>
      </c>
      <c r="E126" s="86" t="s">
        <v>135</v>
      </c>
      <c r="F126" s="72" t="s">
        <v>400</v>
      </c>
      <c r="G126" s="375"/>
    </row>
    <row r="127" spans="1:7" ht="18" customHeight="1" hidden="1">
      <c r="A127" s="65" t="s">
        <v>273</v>
      </c>
      <c r="B127" s="37" t="s">
        <v>59</v>
      </c>
      <c r="C127" s="72" t="s">
        <v>368</v>
      </c>
      <c r="D127" s="72" t="s">
        <v>362</v>
      </c>
      <c r="E127" s="86" t="s">
        <v>277</v>
      </c>
      <c r="F127" s="72" t="s">
        <v>401</v>
      </c>
      <c r="G127" s="375"/>
    </row>
    <row r="128" spans="1:7" ht="29.25" customHeight="1" hidden="1">
      <c r="A128" s="65" t="s">
        <v>274</v>
      </c>
      <c r="B128" s="37" t="s">
        <v>59</v>
      </c>
      <c r="C128" s="72" t="s">
        <v>368</v>
      </c>
      <c r="D128" s="72" t="s">
        <v>362</v>
      </c>
      <c r="E128" s="86" t="s">
        <v>135</v>
      </c>
      <c r="F128" s="72" t="s">
        <v>190</v>
      </c>
      <c r="G128" s="375"/>
    </row>
    <row r="129" spans="1:7" ht="29.25" customHeight="1" hidden="1">
      <c r="A129" s="26" t="s">
        <v>73</v>
      </c>
      <c r="B129" s="37" t="s">
        <v>410</v>
      </c>
      <c r="C129" s="24" t="s">
        <v>368</v>
      </c>
      <c r="D129" s="24" t="s">
        <v>362</v>
      </c>
      <c r="E129" s="27" t="s">
        <v>137</v>
      </c>
      <c r="F129" s="24"/>
      <c r="G129" s="382">
        <f>G130</f>
        <v>0</v>
      </c>
    </row>
    <row r="130" spans="1:7" ht="29.25" customHeight="1" hidden="1">
      <c r="A130" s="59" t="s">
        <v>231</v>
      </c>
      <c r="B130" s="37" t="s">
        <v>410</v>
      </c>
      <c r="C130" s="24" t="s">
        <v>368</v>
      </c>
      <c r="D130" s="24" t="s">
        <v>362</v>
      </c>
      <c r="E130" s="27" t="s">
        <v>137</v>
      </c>
      <c r="F130" s="24" t="s">
        <v>540</v>
      </c>
      <c r="G130" s="382">
        <f>G131</f>
        <v>0</v>
      </c>
    </row>
    <row r="131" spans="1:7" ht="15.75" hidden="1">
      <c r="A131" s="26" t="s">
        <v>293</v>
      </c>
      <c r="B131" s="37" t="s">
        <v>410</v>
      </c>
      <c r="C131" s="24" t="s">
        <v>368</v>
      </c>
      <c r="D131" s="24" t="s">
        <v>362</v>
      </c>
      <c r="E131" s="27" t="s">
        <v>137</v>
      </c>
      <c r="F131" s="22" t="s">
        <v>428</v>
      </c>
      <c r="G131" s="382"/>
    </row>
    <row r="132" spans="1:8" ht="27" customHeight="1" hidden="1">
      <c r="A132" s="28" t="s">
        <v>604</v>
      </c>
      <c r="B132" s="37" t="s">
        <v>59</v>
      </c>
      <c r="C132" s="29" t="s">
        <v>368</v>
      </c>
      <c r="D132" s="29" t="s">
        <v>362</v>
      </c>
      <c r="E132" s="70" t="s">
        <v>603</v>
      </c>
      <c r="F132" s="29"/>
      <c r="G132" s="375">
        <f>G135+G139</f>
        <v>225.5</v>
      </c>
      <c r="H132" s="39"/>
    </row>
    <row r="133" spans="1:8" ht="27" customHeight="1">
      <c r="A133" s="28" t="s">
        <v>620</v>
      </c>
      <c r="B133" s="37"/>
      <c r="C133" s="29"/>
      <c r="D133" s="29"/>
      <c r="E133" s="70" t="s">
        <v>622</v>
      </c>
      <c r="F133" s="29" t="s">
        <v>400</v>
      </c>
      <c r="G133" s="375">
        <f>'расх 20 г'!G207</f>
        <v>3910.1</v>
      </c>
      <c r="H133" s="39"/>
    </row>
    <row r="134" spans="1:8" ht="27" customHeight="1">
      <c r="A134" s="28" t="s">
        <v>621</v>
      </c>
      <c r="B134" s="37"/>
      <c r="C134" s="29"/>
      <c r="D134" s="29"/>
      <c r="E134" s="70" t="s">
        <v>622</v>
      </c>
      <c r="F134" s="29" t="s">
        <v>190</v>
      </c>
      <c r="G134" s="375">
        <f>'расх 20 г'!G208</f>
        <v>1000.6</v>
      </c>
      <c r="H134" s="39"/>
    </row>
    <row r="135" spans="1:8" ht="19.5" customHeight="1">
      <c r="A135" s="28" t="s">
        <v>604</v>
      </c>
      <c r="B135" s="37" t="s">
        <v>59</v>
      </c>
      <c r="C135" s="29" t="s">
        <v>368</v>
      </c>
      <c r="D135" s="29" t="s">
        <v>362</v>
      </c>
      <c r="E135" s="70" t="s">
        <v>603</v>
      </c>
      <c r="F135" s="29" t="s">
        <v>236</v>
      </c>
      <c r="G135" s="375">
        <f>G136</f>
        <v>225.5</v>
      </c>
      <c r="H135" s="39"/>
    </row>
    <row r="136" spans="1:7" ht="27.75" customHeight="1">
      <c r="A136" s="15" t="s">
        <v>237</v>
      </c>
      <c r="B136" s="37" t="s">
        <v>59</v>
      </c>
      <c r="C136" s="29" t="s">
        <v>368</v>
      </c>
      <c r="D136" s="29" t="s">
        <v>362</v>
      </c>
      <c r="E136" s="70" t="s">
        <v>603</v>
      </c>
      <c r="F136" s="29" t="s">
        <v>198</v>
      </c>
      <c r="G136" s="375">
        <f>G138</f>
        <v>225.5</v>
      </c>
    </row>
    <row r="137" spans="1:7" ht="25.5" customHeight="1" hidden="1">
      <c r="A137" s="65" t="s">
        <v>379</v>
      </c>
      <c r="B137" s="37" t="s">
        <v>59</v>
      </c>
      <c r="C137" s="72" t="s">
        <v>368</v>
      </c>
      <c r="D137" s="72" t="s">
        <v>362</v>
      </c>
      <c r="E137" s="86" t="s">
        <v>134</v>
      </c>
      <c r="F137" s="72" t="s">
        <v>380</v>
      </c>
      <c r="G137" s="375"/>
    </row>
    <row r="138" spans="1:7" ht="27.75" customHeight="1">
      <c r="A138" s="28" t="s">
        <v>457</v>
      </c>
      <c r="B138" s="37" t="s">
        <v>59</v>
      </c>
      <c r="C138" s="72" t="s">
        <v>368</v>
      </c>
      <c r="D138" s="72" t="s">
        <v>362</v>
      </c>
      <c r="E138" s="70" t="s">
        <v>603</v>
      </c>
      <c r="F138" s="29" t="s">
        <v>381</v>
      </c>
      <c r="G138" s="375">
        <f>'расх 20 г'!G212</f>
        <v>225.5</v>
      </c>
    </row>
    <row r="139" spans="1:7" ht="27.75" customHeight="1" hidden="1">
      <c r="A139" s="28" t="s">
        <v>46</v>
      </c>
      <c r="B139" s="37" t="s">
        <v>59</v>
      </c>
      <c r="C139" s="29" t="s">
        <v>368</v>
      </c>
      <c r="D139" s="29" t="s">
        <v>362</v>
      </c>
      <c r="E139" s="70" t="s">
        <v>134</v>
      </c>
      <c r="F139" s="29" t="s">
        <v>238</v>
      </c>
      <c r="G139" s="375">
        <f>G140</f>
        <v>0</v>
      </c>
    </row>
    <row r="140" spans="1:7" ht="27.75" customHeight="1" hidden="1">
      <c r="A140" s="28" t="s">
        <v>202</v>
      </c>
      <c r="B140" s="37" t="s">
        <v>59</v>
      </c>
      <c r="C140" s="29" t="s">
        <v>368</v>
      </c>
      <c r="D140" s="29" t="s">
        <v>362</v>
      </c>
      <c r="E140" s="70" t="s">
        <v>134</v>
      </c>
      <c r="F140" s="29" t="s">
        <v>201</v>
      </c>
      <c r="G140" s="375"/>
    </row>
    <row r="141" spans="1:7" ht="25.5" hidden="1">
      <c r="A141" s="65" t="s">
        <v>382</v>
      </c>
      <c r="B141" s="37" t="s">
        <v>59</v>
      </c>
      <c r="C141" s="72" t="s">
        <v>368</v>
      </c>
      <c r="D141" s="72" t="s">
        <v>362</v>
      </c>
      <c r="E141" s="86" t="s">
        <v>134</v>
      </c>
      <c r="F141" s="72" t="s">
        <v>383</v>
      </c>
      <c r="G141" s="375"/>
    </row>
    <row r="142" spans="1:7" ht="26.25" customHeight="1" hidden="1">
      <c r="A142" s="28" t="s">
        <v>278</v>
      </c>
      <c r="B142" s="37" t="s">
        <v>59</v>
      </c>
      <c r="C142" s="29" t="s">
        <v>368</v>
      </c>
      <c r="D142" s="29" t="s">
        <v>362</v>
      </c>
      <c r="E142" s="70" t="s">
        <v>136</v>
      </c>
      <c r="F142" s="29"/>
      <c r="G142" s="375">
        <f>G143</f>
        <v>0</v>
      </c>
    </row>
    <row r="143" spans="1:10" ht="26.25" customHeight="1" hidden="1">
      <c r="A143" s="28" t="s">
        <v>235</v>
      </c>
      <c r="B143" s="37" t="s">
        <v>59</v>
      </c>
      <c r="C143" s="29" t="s">
        <v>368</v>
      </c>
      <c r="D143" s="29" t="s">
        <v>362</v>
      </c>
      <c r="E143" s="70" t="s">
        <v>136</v>
      </c>
      <c r="F143" s="29" t="s">
        <v>236</v>
      </c>
      <c r="G143" s="375">
        <f>G144</f>
        <v>0</v>
      </c>
      <c r="J143" s="38"/>
    </row>
    <row r="144" spans="1:7" s="4" customFormat="1" ht="30.75" customHeight="1" hidden="1">
      <c r="A144" s="15" t="s">
        <v>237</v>
      </c>
      <c r="B144" s="37" t="s">
        <v>59</v>
      </c>
      <c r="C144" s="29" t="s">
        <v>368</v>
      </c>
      <c r="D144" s="29" t="s">
        <v>362</v>
      </c>
      <c r="E144" s="70" t="s">
        <v>136</v>
      </c>
      <c r="F144" s="29" t="s">
        <v>198</v>
      </c>
      <c r="G144" s="375"/>
    </row>
    <row r="145" spans="1:7" s="4" customFormat="1" ht="30.75" customHeight="1" hidden="1">
      <c r="A145" s="65" t="s">
        <v>379</v>
      </c>
      <c r="B145" s="37" t="s">
        <v>59</v>
      </c>
      <c r="C145" s="72" t="s">
        <v>368</v>
      </c>
      <c r="D145" s="72" t="s">
        <v>362</v>
      </c>
      <c r="E145" s="86" t="s">
        <v>136</v>
      </c>
      <c r="F145" s="72" t="s">
        <v>380</v>
      </c>
      <c r="G145" s="375"/>
    </row>
    <row r="146" spans="1:7" s="4" customFormat="1" ht="30.75" customHeight="1" hidden="1">
      <c r="A146" s="65" t="s">
        <v>457</v>
      </c>
      <c r="B146" s="37" t="s">
        <v>59</v>
      </c>
      <c r="C146" s="72" t="s">
        <v>368</v>
      </c>
      <c r="D146" s="72" t="s">
        <v>362</v>
      </c>
      <c r="E146" s="86" t="s">
        <v>136</v>
      </c>
      <c r="F146" s="72" t="s">
        <v>381</v>
      </c>
      <c r="G146" s="375"/>
    </row>
    <row r="147" spans="1:7" s="4" customFormat="1" ht="30" customHeight="1">
      <c r="A147" s="66" t="s">
        <v>244</v>
      </c>
      <c r="B147" s="58" t="s">
        <v>157</v>
      </c>
      <c r="C147" s="69" t="s">
        <v>363</v>
      </c>
      <c r="D147" s="69" t="s">
        <v>365</v>
      </c>
      <c r="E147" s="74" t="s">
        <v>118</v>
      </c>
      <c r="F147" s="29"/>
      <c r="G147" s="373">
        <f>G148+G157+G165+G152</f>
        <v>849.4</v>
      </c>
    </row>
    <row r="148" spans="1:7" ht="36" customHeight="1">
      <c r="A148" s="183" t="s">
        <v>207</v>
      </c>
      <c r="B148" s="37" t="s">
        <v>59</v>
      </c>
      <c r="C148" s="29" t="s">
        <v>362</v>
      </c>
      <c r="D148" s="29" t="s">
        <v>364</v>
      </c>
      <c r="E148" s="70" t="s">
        <v>117</v>
      </c>
      <c r="F148" s="29"/>
      <c r="G148" s="124">
        <f>G149</f>
        <v>1</v>
      </c>
    </row>
    <row r="149" spans="1:7" s="4" customFormat="1" ht="30.75" customHeight="1">
      <c r="A149" s="28" t="s">
        <v>235</v>
      </c>
      <c r="B149" s="37" t="s">
        <v>59</v>
      </c>
      <c r="C149" s="29" t="s">
        <v>362</v>
      </c>
      <c r="D149" s="29" t="s">
        <v>364</v>
      </c>
      <c r="E149" s="70" t="s">
        <v>117</v>
      </c>
      <c r="F149" s="29" t="s">
        <v>236</v>
      </c>
      <c r="G149" s="124">
        <f>G150</f>
        <v>1</v>
      </c>
    </row>
    <row r="150" spans="1:7" s="4" customFormat="1" ht="26.25" customHeight="1">
      <c r="A150" s="15" t="s">
        <v>237</v>
      </c>
      <c r="B150" s="37" t="s">
        <v>59</v>
      </c>
      <c r="C150" s="29" t="s">
        <v>362</v>
      </c>
      <c r="D150" s="29" t="s">
        <v>364</v>
      </c>
      <c r="E150" s="70" t="s">
        <v>117</v>
      </c>
      <c r="F150" s="29" t="s">
        <v>198</v>
      </c>
      <c r="G150" s="124">
        <f>'расх 20 г'!G50</f>
        <v>1</v>
      </c>
    </row>
    <row r="151" spans="1:7" s="4" customFormat="1" ht="30.75" customHeight="1" hidden="1">
      <c r="A151" s="65" t="s">
        <v>457</v>
      </c>
      <c r="B151" s="37" t="s">
        <v>59</v>
      </c>
      <c r="C151" s="72" t="s">
        <v>362</v>
      </c>
      <c r="D151" s="72" t="s">
        <v>364</v>
      </c>
      <c r="E151" s="86" t="s">
        <v>117</v>
      </c>
      <c r="F151" s="72" t="s">
        <v>381</v>
      </c>
      <c r="G151" s="124"/>
    </row>
    <row r="152" spans="1:7" s="4" customFormat="1" ht="25.5" customHeight="1">
      <c r="A152" s="46" t="s">
        <v>214</v>
      </c>
      <c r="B152" s="37" t="s">
        <v>59</v>
      </c>
      <c r="C152" s="29" t="s">
        <v>364</v>
      </c>
      <c r="D152" s="29" t="s">
        <v>367</v>
      </c>
      <c r="E152" s="117" t="s">
        <v>124</v>
      </c>
      <c r="F152" s="29"/>
      <c r="G152" s="124">
        <f>G153</f>
        <v>44.599999999999994</v>
      </c>
    </row>
    <row r="153" spans="1:7" ht="29.25" customHeight="1">
      <c r="A153" s="28" t="s">
        <v>235</v>
      </c>
      <c r="B153" s="37"/>
      <c r="C153" s="29"/>
      <c r="D153" s="29"/>
      <c r="E153" s="117" t="s">
        <v>124</v>
      </c>
      <c r="F153" s="29" t="s">
        <v>236</v>
      </c>
      <c r="G153" s="124">
        <f>G154</f>
        <v>44.599999999999994</v>
      </c>
    </row>
    <row r="154" spans="1:7" ht="43.5" customHeight="1">
      <c r="A154" s="125" t="s">
        <v>237</v>
      </c>
      <c r="B154" s="37"/>
      <c r="C154" s="29"/>
      <c r="D154" s="29"/>
      <c r="E154" s="117" t="s">
        <v>124</v>
      </c>
      <c r="F154" s="29" t="s">
        <v>198</v>
      </c>
      <c r="G154" s="124">
        <f>G155</f>
        <v>44.599999999999994</v>
      </c>
    </row>
    <row r="155" spans="1:7" s="4" customFormat="1" ht="24" customHeight="1">
      <c r="A155" s="28" t="s">
        <v>457</v>
      </c>
      <c r="B155" s="37"/>
      <c r="C155" s="29"/>
      <c r="D155" s="29"/>
      <c r="E155" s="117" t="s">
        <v>117</v>
      </c>
      <c r="F155" s="29" t="s">
        <v>381</v>
      </c>
      <c r="G155" s="124">
        <f>'расх 20 г'!G124</f>
        <v>44.599999999999994</v>
      </c>
    </row>
    <row r="156" spans="1:7" s="4" customFormat="1" ht="38.25" hidden="1">
      <c r="A156" s="65" t="s">
        <v>457</v>
      </c>
      <c r="B156" s="37"/>
      <c r="C156" s="72"/>
      <c r="D156" s="72"/>
      <c r="E156" s="86" t="s">
        <v>117</v>
      </c>
      <c r="F156" s="72" t="s">
        <v>381</v>
      </c>
      <c r="G156" s="124"/>
    </row>
    <row r="157" spans="1:7" s="4" customFormat="1" ht="25.5">
      <c r="A157" s="99" t="s">
        <v>208</v>
      </c>
      <c r="B157" s="37" t="s">
        <v>59</v>
      </c>
      <c r="C157" s="22" t="s">
        <v>362</v>
      </c>
      <c r="D157" s="22" t="s">
        <v>373</v>
      </c>
      <c r="E157" s="70" t="s">
        <v>618</v>
      </c>
      <c r="F157" s="22"/>
      <c r="G157" s="375">
        <f>G158+G162</f>
        <v>167.3</v>
      </c>
    </row>
    <row r="158" spans="1:7" s="4" customFormat="1" ht="43.5" customHeight="1">
      <c r="A158" s="59" t="s">
        <v>231</v>
      </c>
      <c r="B158" s="37" t="s">
        <v>59</v>
      </c>
      <c r="C158" s="22" t="s">
        <v>362</v>
      </c>
      <c r="D158" s="22" t="s">
        <v>373</v>
      </c>
      <c r="E158" s="70" t="s">
        <v>618</v>
      </c>
      <c r="F158" s="22" t="s">
        <v>540</v>
      </c>
      <c r="G158" s="375">
        <f>G159</f>
        <v>125.84377</v>
      </c>
    </row>
    <row r="159" spans="1:7" s="4" customFormat="1" ht="15.75">
      <c r="A159" s="15" t="s">
        <v>197</v>
      </c>
      <c r="B159" s="37" t="s">
        <v>59</v>
      </c>
      <c r="C159" s="22" t="s">
        <v>362</v>
      </c>
      <c r="D159" s="22" t="s">
        <v>373</v>
      </c>
      <c r="E159" s="70" t="s">
        <v>618</v>
      </c>
      <c r="F159" s="22" t="s">
        <v>464</v>
      </c>
      <c r="G159" s="375">
        <f>'расх 20 г'!G56</f>
        <v>125.84377</v>
      </c>
    </row>
    <row r="160" spans="1:7" s="4" customFormat="1" ht="25.5" customHeight="1" hidden="1">
      <c r="A160" s="92" t="s">
        <v>189</v>
      </c>
      <c r="B160" s="60" t="s">
        <v>59</v>
      </c>
      <c r="C160" s="67" t="s">
        <v>362</v>
      </c>
      <c r="D160" s="67" t="s">
        <v>373</v>
      </c>
      <c r="E160" s="86" t="s">
        <v>119</v>
      </c>
      <c r="F160" s="72" t="s">
        <v>377</v>
      </c>
      <c r="G160" s="124"/>
    </row>
    <row r="161" spans="1:7" ht="27.75" customHeight="1" hidden="1">
      <c r="A161" s="92" t="s">
        <v>191</v>
      </c>
      <c r="B161" s="60" t="s">
        <v>59</v>
      </c>
      <c r="C161" s="67" t="s">
        <v>362</v>
      </c>
      <c r="D161" s="67" t="s">
        <v>373</v>
      </c>
      <c r="E161" s="86" t="s">
        <v>119</v>
      </c>
      <c r="F161" s="72" t="s">
        <v>192</v>
      </c>
      <c r="G161" s="124"/>
    </row>
    <row r="162" spans="1:7" ht="33" customHeight="1">
      <c r="A162" s="28" t="s">
        <v>235</v>
      </c>
      <c r="B162" s="37" t="s">
        <v>59</v>
      </c>
      <c r="C162" s="22" t="s">
        <v>362</v>
      </c>
      <c r="D162" s="22" t="s">
        <v>373</v>
      </c>
      <c r="E162" s="70" t="s">
        <v>618</v>
      </c>
      <c r="F162" s="29" t="s">
        <v>236</v>
      </c>
      <c r="G162" s="124">
        <f>G163</f>
        <v>41.456230000000005</v>
      </c>
    </row>
    <row r="163" spans="1:7" ht="31.5" customHeight="1">
      <c r="A163" s="15" t="s">
        <v>199</v>
      </c>
      <c r="B163" s="37" t="s">
        <v>59</v>
      </c>
      <c r="C163" s="22" t="s">
        <v>362</v>
      </c>
      <c r="D163" s="22" t="s">
        <v>373</v>
      </c>
      <c r="E163" s="70" t="s">
        <v>618</v>
      </c>
      <c r="F163" s="29" t="s">
        <v>198</v>
      </c>
      <c r="G163" s="124">
        <f>'расх 20 г'!G60</f>
        <v>41.456230000000005</v>
      </c>
    </row>
    <row r="164" spans="1:7" ht="15.75" hidden="1">
      <c r="A164" s="65"/>
      <c r="B164" s="37"/>
      <c r="C164" s="72"/>
      <c r="D164" s="72"/>
      <c r="E164" s="86"/>
      <c r="F164" s="72"/>
      <c r="G164" s="124"/>
    </row>
    <row r="165" spans="1:7" ht="38.25">
      <c r="A165" s="99" t="s">
        <v>389</v>
      </c>
      <c r="B165" s="37" t="s">
        <v>59</v>
      </c>
      <c r="C165" s="22" t="s">
        <v>363</v>
      </c>
      <c r="D165" s="22" t="s">
        <v>365</v>
      </c>
      <c r="E165" s="70" t="s">
        <v>122</v>
      </c>
      <c r="F165" s="22"/>
      <c r="G165" s="375">
        <f>G166+G171</f>
        <v>636.5</v>
      </c>
    </row>
    <row r="166" spans="1:7" ht="39.75" customHeight="1">
      <c r="A166" s="59" t="s">
        <v>231</v>
      </c>
      <c r="B166" s="37" t="s">
        <v>59</v>
      </c>
      <c r="C166" s="22" t="s">
        <v>363</v>
      </c>
      <c r="D166" s="22" t="s">
        <v>365</v>
      </c>
      <c r="E166" s="70" t="s">
        <v>122</v>
      </c>
      <c r="F166" s="22" t="s">
        <v>540</v>
      </c>
      <c r="G166" s="375">
        <f>G167</f>
        <v>612.24072</v>
      </c>
    </row>
    <row r="167" spans="1:7" ht="28.5" customHeight="1">
      <c r="A167" s="15" t="s">
        <v>197</v>
      </c>
      <c r="B167" s="37" t="s">
        <v>59</v>
      </c>
      <c r="C167" s="22" t="s">
        <v>363</v>
      </c>
      <c r="D167" s="22" t="s">
        <v>365</v>
      </c>
      <c r="E167" s="70" t="s">
        <v>122</v>
      </c>
      <c r="F167" s="22" t="s">
        <v>464</v>
      </c>
      <c r="G167" s="375">
        <f>'расх 20 г'!G102</f>
        <v>612.24072</v>
      </c>
    </row>
    <row r="168" spans="1:7" ht="25.5" hidden="1">
      <c r="A168" s="92" t="s">
        <v>456</v>
      </c>
      <c r="B168" s="37" t="s">
        <v>59</v>
      </c>
      <c r="C168" s="67" t="s">
        <v>363</v>
      </c>
      <c r="D168" s="67" t="s">
        <v>365</v>
      </c>
      <c r="E168" s="86" t="s">
        <v>122</v>
      </c>
      <c r="F168" s="72" t="s">
        <v>377</v>
      </c>
      <c r="G168" s="124"/>
    </row>
    <row r="169" spans="1:7" ht="15.75" hidden="1">
      <c r="A169" s="92" t="s">
        <v>200</v>
      </c>
      <c r="B169" s="37" t="s">
        <v>59</v>
      </c>
      <c r="C169" s="67" t="s">
        <v>363</v>
      </c>
      <c r="D169" s="67" t="s">
        <v>365</v>
      </c>
      <c r="E169" s="86" t="s">
        <v>122</v>
      </c>
      <c r="F169" s="72" t="s">
        <v>378</v>
      </c>
      <c r="G169" s="124"/>
    </row>
    <row r="170" spans="1:7" ht="29.25" customHeight="1" hidden="1">
      <c r="A170" s="92" t="s">
        <v>191</v>
      </c>
      <c r="B170" s="37" t="s">
        <v>59</v>
      </c>
      <c r="C170" s="67" t="s">
        <v>363</v>
      </c>
      <c r="D170" s="67" t="s">
        <v>365</v>
      </c>
      <c r="E170" s="86" t="s">
        <v>122</v>
      </c>
      <c r="F170" s="72" t="s">
        <v>192</v>
      </c>
      <c r="G170" s="124"/>
    </row>
    <row r="171" spans="1:7" ht="29.25" customHeight="1">
      <c r="A171" s="28" t="s">
        <v>235</v>
      </c>
      <c r="B171" s="37" t="s">
        <v>59</v>
      </c>
      <c r="C171" s="22" t="s">
        <v>363</v>
      </c>
      <c r="D171" s="22" t="s">
        <v>365</v>
      </c>
      <c r="E171" s="70" t="s">
        <v>122</v>
      </c>
      <c r="F171" s="29" t="s">
        <v>236</v>
      </c>
      <c r="G171" s="124">
        <f>G172</f>
        <v>24.25928</v>
      </c>
    </row>
    <row r="172" spans="1:7" ht="32.25" customHeight="1">
      <c r="A172" s="15" t="s">
        <v>237</v>
      </c>
      <c r="B172" s="37" t="s">
        <v>59</v>
      </c>
      <c r="C172" s="22" t="s">
        <v>363</v>
      </c>
      <c r="D172" s="22" t="s">
        <v>365</v>
      </c>
      <c r="E172" s="70" t="s">
        <v>122</v>
      </c>
      <c r="F172" s="29" t="s">
        <v>198</v>
      </c>
      <c r="G172" s="124">
        <f>'расх 20 г'!G107</f>
        <v>24.25928</v>
      </c>
    </row>
    <row r="173" spans="1:7" ht="17.25" customHeight="1" hidden="1">
      <c r="A173" s="65" t="s">
        <v>379</v>
      </c>
      <c r="B173" s="37" t="s">
        <v>59</v>
      </c>
      <c r="C173" s="67" t="s">
        <v>363</v>
      </c>
      <c r="D173" s="67" t="s">
        <v>365</v>
      </c>
      <c r="E173" s="86" t="s">
        <v>122</v>
      </c>
      <c r="F173" s="72" t="s">
        <v>380</v>
      </c>
      <c r="G173" s="332"/>
    </row>
    <row r="174" spans="1:7" s="4" customFormat="1" ht="38.25" hidden="1">
      <c r="A174" s="65" t="s">
        <v>457</v>
      </c>
      <c r="B174" s="37" t="s">
        <v>59</v>
      </c>
      <c r="C174" s="67" t="s">
        <v>363</v>
      </c>
      <c r="D174" s="67" t="s">
        <v>365</v>
      </c>
      <c r="E174" s="86" t="s">
        <v>122</v>
      </c>
      <c r="F174" s="72" t="s">
        <v>381</v>
      </c>
      <c r="G174" s="124"/>
    </row>
    <row r="175" spans="1:7" s="4" customFormat="1" ht="25.5" hidden="1">
      <c r="A175" s="99" t="s">
        <v>208</v>
      </c>
      <c r="B175" s="37" t="s">
        <v>59</v>
      </c>
      <c r="C175" s="22" t="s">
        <v>362</v>
      </c>
      <c r="D175" s="22" t="s">
        <v>373</v>
      </c>
      <c r="E175" s="70" t="s">
        <v>119</v>
      </c>
      <c r="F175" s="22"/>
      <c r="G175" s="375">
        <f>G176+G180</f>
        <v>0</v>
      </c>
    </row>
    <row r="176" spans="1:7" s="4" customFormat="1" ht="51" hidden="1">
      <c r="A176" s="59" t="s">
        <v>231</v>
      </c>
      <c r="B176" s="37" t="s">
        <v>59</v>
      </c>
      <c r="C176" s="22" t="s">
        <v>362</v>
      </c>
      <c r="D176" s="22" t="s">
        <v>373</v>
      </c>
      <c r="E176" s="70" t="s">
        <v>119</v>
      </c>
      <c r="F176" s="22" t="s">
        <v>540</v>
      </c>
      <c r="G176" s="375">
        <f>G177</f>
        <v>0</v>
      </c>
    </row>
    <row r="177" spans="1:7" s="4" customFormat="1" ht="15.75" hidden="1">
      <c r="A177" s="15" t="s">
        <v>197</v>
      </c>
      <c r="B177" s="37" t="s">
        <v>59</v>
      </c>
      <c r="C177" s="22" t="s">
        <v>362</v>
      </c>
      <c r="D177" s="22" t="s">
        <v>373</v>
      </c>
      <c r="E177" s="70" t="s">
        <v>119</v>
      </c>
      <c r="F177" s="22" t="s">
        <v>464</v>
      </c>
      <c r="G177" s="375"/>
    </row>
    <row r="178" spans="1:7" s="4" customFormat="1" ht="15.75" hidden="1">
      <c r="A178" s="92" t="s">
        <v>189</v>
      </c>
      <c r="B178" s="60" t="s">
        <v>59</v>
      </c>
      <c r="C178" s="67" t="s">
        <v>362</v>
      </c>
      <c r="D178" s="67" t="s">
        <v>373</v>
      </c>
      <c r="E178" s="86" t="s">
        <v>119</v>
      </c>
      <c r="F178" s="72" t="s">
        <v>377</v>
      </c>
      <c r="G178" s="124"/>
    </row>
    <row r="179" spans="1:7" s="4" customFormat="1" ht="28.5" customHeight="1" hidden="1">
      <c r="A179" s="92" t="s">
        <v>191</v>
      </c>
      <c r="B179" s="60" t="s">
        <v>59</v>
      </c>
      <c r="C179" s="67" t="s">
        <v>362</v>
      </c>
      <c r="D179" s="67" t="s">
        <v>373</v>
      </c>
      <c r="E179" s="86" t="s">
        <v>119</v>
      </c>
      <c r="F179" s="72" t="s">
        <v>192</v>
      </c>
      <c r="G179" s="124"/>
    </row>
    <row r="180" spans="1:7" s="11" customFormat="1" ht="29.25" customHeight="1" hidden="1">
      <c r="A180" s="28" t="s">
        <v>235</v>
      </c>
      <c r="B180" s="37" t="s">
        <v>59</v>
      </c>
      <c r="C180" s="22" t="s">
        <v>362</v>
      </c>
      <c r="D180" s="22" t="s">
        <v>373</v>
      </c>
      <c r="E180" s="70" t="s">
        <v>119</v>
      </c>
      <c r="F180" s="29" t="s">
        <v>236</v>
      </c>
      <c r="G180" s="124">
        <f>G181</f>
        <v>0</v>
      </c>
    </row>
    <row r="181" spans="1:7" ht="15.75" customHeight="1" hidden="1">
      <c r="A181" s="15" t="s">
        <v>199</v>
      </c>
      <c r="B181" s="37" t="s">
        <v>59</v>
      </c>
      <c r="C181" s="22" t="s">
        <v>362</v>
      </c>
      <c r="D181" s="22" t="s">
        <v>373</v>
      </c>
      <c r="E181" s="70" t="s">
        <v>119</v>
      </c>
      <c r="F181" s="29" t="s">
        <v>198</v>
      </c>
      <c r="G181" s="124"/>
    </row>
    <row r="182" spans="1:7" ht="15.75" customHeight="1" hidden="1">
      <c r="A182" s="65" t="s">
        <v>379</v>
      </c>
      <c r="B182" s="60" t="s">
        <v>59</v>
      </c>
      <c r="C182" s="67" t="s">
        <v>362</v>
      </c>
      <c r="D182" s="67" t="s">
        <v>373</v>
      </c>
      <c r="E182" s="86" t="s">
        <v>119</v>
      </c>
      <c r="F182" s="72" t="s">
        <v>380</v>
      </c>
      <c r="G182" s="332"/>
    </row>
    <row r="183" spans="1:7" ht="15.75" customHeight="1" hidden="1">
      <c r="A183" s="65" t="s">
        <v>457</v>
      </c>
      <c r="B183" s="60" t="s">
        <v>59</v>
      </c>
      <c r="C183" s="67" t="s">
        <v>362</v>
      </c>
      <c r="D183" s="67" t="s">
        <v>373</v>
      </c>
      <c r="E183" s="86" t="s">
        <v>119</v>
      </c>
      <c r="F183" s="72" t="s">
        <v>381</v>
      </c>
      <c r="G183" s="124"/>
    </row>
    <row r="184" spans="1:7" ht="13.5" customHeight="1">
      <c r="A184" s="75" t="s">
        <v>210</v>
      </c>
      <c r="B184" s="36" t="s">
        <v>59</v>
      </c>
      <c r="C184" s="34" t="s">
        <v>407</v>
      </c>
      <c r="D184" s="34" t="s">
        <v>362</v>
      </c>
      <c r="E184" s="55" t="s">
        <v>120</v>
      </c>
      <c r="F184" s="34"/>
      <c r="G184" s="373">
        <f>G185+G194+G198+G202+G208+G217+G220+G223+G230+G234+G242+G246+G253+G277+G269+G189+G257+G260+G263+G266+G273+G281+G249</f>
        <v>4696.05231</v>
      </c>
    </row>
    <row r="185" spans="1:7" ht="13.5" customHeight="1">
      <c r="A185" s="98" t="s">
        <v>409</v>
      </c>
      <c r="B185" s="37" t="s">
        <v>59</v>
      </c>
      <c r="C185" s="29" t="s">
        <v>407</v>
      </c>
      <c r="D185" s="29" t="s">
        <v>362</v>
      </c>
      <c r="E185" s="70" t="s">
        <v>138</v>
      </c>
      <c r="F185" s="29"/>
      <c r="G185" s="375">
        <f>G186</f>
        <v>129.6</v>
      </c>
    </row>
    <row r="186" spans="1:7" ht="13.5" customHeight="1">
      <c r="A186" s="98" t="s">
        <v>279</v>
      </c>
      <c r="B186" s="37" t="s">
        <v>59</v>
      </c>
      <c r="C186" s="29" t="s">
        <v>407</v>
      </c>
      <c r="D186" s="29" t="s">
        <v>362</v>
      </c>
      <c r="E186" s="70" t="s">
        <v>138</v>
      </c>
      <c r="F186" s="29" t="s">
        <v>280</v>
      </c>
      <c r="G186" s="375">
        <f>G187</f>
        <v>129.6</v>
      </c>
    </row>
    <row r="187" spans="1:7" ht="13.5" customHeight="1">
      <c r="A187" s="76" t="s">
        <v>346</v>
      </c>
      <c r="B187" s="37"/>
      <c r="C187" s="29"/>
      <c r="D187" s="29"/>
      <c r="E187" s="70" t="s">
        <v>138</v>
      </c>
      <c r="F187" s="29" t="s">
        <v>539</v>
      </c>
      <c r="G187" s="375">
        <f>'расх 20 г'!G297</f>
        <v>129.6</v>
      </c>
    </row>
    <row r="188" spans="1:7" ht="13.5" customHeight="1" hidden="1">
      <c r="A188" s="65" t="s">
        <v>459</v>
      </c>
      <c r="B188" s="37" t="s">
        <v>59</v>
      </c>
      <c r="C188" s="72" t="s">
        <v>407</v>
      </c>
      <c r="D188" s="72" t="s">
        <v>362</v>
      </c>
      <c r="E188" s="86" t="s">
        <v>138</v>
      </c>
      <c r="F188" s="72" t="s">
        <v>410</v>
      </c>
      <c r="G188" s="319"/>
    </row>
    <row r="189" spans="1:7" ht="13.5" customHeight="1" hidden="1">
      <c r="A189" s="46" t="s">
        <v>269</v>
      </c>
      <c r="B189" s="37"/>
      <c r="C189" s="29"/>
      <c r="D189" s="29"/>
      <c r="E189" s="47" t="s">
        <v>270</v>
      </c>
      <c r="F189" s="50"/>
      <c r="G189" s="319">
        <f>G190</f>
        <v>0</v>
      </c>
    </row>
    <row r="190" spans="1:7" ht="15" customHeight="1" hidden="1">
      <c r="A190" s="26" t="s">
        <v>46</v>
      </c>
      <c r="B190" s="37"/>
      <c r="C190" s="29"/>
      <c r="D190" s="29"/>
      <c r="E190" s="70" t="s">
        <v>270</v>
      </c>
      <c r="F190" s="29" t="s">
        <v>238</v>
      </c>
      <c r="G190" s="319">
        <f>G191</f>
        <v>0</v>
      </c>
    </row>
    <row r="191" spans="1:7" ht="28.5" customHeight="1" hidden="1">
      <c r="A191" s="26" t="s">
        <v>239</v>
      </c>
      <c r="B191" s="37"/>
      <c r="C191" s="29"/>
      <c r="D191" s="29"/>
      <c r="E191" s="70" t="s">
        <v>270</v>
      </c>
      <c r="F191" s="29" t="s">
        <v>240</v>
      </c>
      <c r="G191" s="319">
        <f>'расх 20 г'!G66</f>
        <v>0</v>
      </c>
    </row>
    <row r="192" spans="1:7" ht="27.75" customHeight="1" hidden="1">
      <c r="A192" s="318" t="s">
        <v>239</v>
      </c>
      <c r="B192" s="60"/>
      <c r="C192" s="72"/>
      <c r="D192" s="72"/>
      <c r="E192" s="70" t="s">
        <v>270</v>
      </c>
      <c r="F192" s="72" t="s">
        <v>299</v>
      </c>
      <c r="G192" s="383"/>
    </row>
    <row r="193" spans="1:7" ht="26.25" customHeight="1" hidden="1">
      <c r="A193" s="28"/>
      <c r="B193" s="37"/>
      <c r="C193" s="29"/>
      <c r="D193" s="29"/>
      <c r="E193" s="117"/>
      <c r="F193" s="29"/>
      <c r="G193" s="319"/>
    </row>
    <row r="194" spans="1:7" ht="28.5" customHeight="1">
      <c r="A194" s="28" t="s">
        <v>292</v>
      </c>
      <c r="B194" s="37" t="s">
        <v>59</v>
      </c>
      <c r="C194" s="29" t="s">
        <v>402</v>
      </c>
      <c r="D194" s="29" t="s">
        <v>362</v>
      </c>
      <c r="E194" s="70" t="s">
        <v>131</v>
      </c>
      <c r="F194" s="22"/>
      <c r="G194" s="375">
        <f>G195</f>
        <v>40</v>
      </c>
    </row>
    <row r="195" spans="1:7" ht="28.5" customHeight="1">
      <c r="A195" s="28" t="s">
        <v>235</v>
      </c>
      <c r="B195" s="37" t="s">
        <v>59</v>
      </c>
      <c r="C195" s="29" t="s">
        <v>368</v>
      </c>
      <c r="D195" s="29" t="s">
        <v>362</v>
      </c>
      <c r="E195" s="70" t="s">
        <v>131</v>
      </c>
      <c r="F195" s="22" t="s">
        <v>236</v>
      </c>
      <c r="G195" s="375">
        <f>G196</f>
        <v>40</v>
      </c>
    </row>
    <row r="196" spans="1:7" ht="28.5" customHeight="1">
      <c r="A196" s="15" t="s">
        <v>237</v>
      </c>
      <c r="B196" s="37" t="s">
        <v>59</v>
      </c>
      <c r="C196" s="29" t="s">
        <v>368</v>
      </c>
      <c r="D196" s="29" t="s">
        <v>362</v>
      </c>
      <c r="E196" s="70" t="s">
        <v>131</v>
      </c>
      <c r="F196" s="22" t="s">
        <v>198</v>
      </c>
      <c r="G196" s="375">
        <f>'расх 20 г'!G290</f>
        <v>40</v>
      </c>
    </row>
    <row r="197" spans="1:7" ht="27" customHeight="1" hidden="1">
      <c r="A197" s="65" t="s">
        <v>457</v>
      </c>
      <c r="B197" s="37" t="s">
        <v>59</v>
      </c>
      <c r="C197" s="72" t="s">
        <v>368</v>
      </c>
      <c r="D197" s="72" t="s">
        <v>362</v>
      </c>
      <c r="E197" s="86" t="s">
        <v>131</v>
      </c>
      <c r="F197" s="72" t="s">
        <v>381</v>
      </c>
      <c r="G197" s="375"/>
    </row>
    <row r="198" spans="1:7" ht="39.75" customHeight="1">
      <c r="A198" s="28" t="s">
        <v>212</v>
      </c>
      <c r="B198" s="37" t="s">
        <v>59</v>
      </c>
      <c r="C198" s="29" t="s">
        <v>365</v>
      </c>
      <c r="D198" s="29" t="s">
        <v>366</v>
      </c>
      <c r="E198" s="70" t="s">
        <v>123</v>
      </c>
      <c r="F198" s="29"/>
      <c r="G198" s="375">
        <f>G199</f>
        <v>40</v>
      </c>
    </row>
    <row r="199" spans="1:7" ht="29.25" customHeight="1">
      <c r="A199" s="28" t="s">
        <v>235</v>
      </c>
      <c r="B199" s="37" t="s">
        <v>59</v>
      </c>
      <c r="C199" s="29" t="s">
        <v>365</v>
      </c>
      <c r="D199" s="29" t="s">
        <v>366</v>
      </c>
      <c r="E199" s="70" t="s">
        <v>123</v>
      </c>
      <c r="F199" s="29" t="s">
        <v>236</v>
      </c>
      <c r="G199" s="375">
        <f>G200</f>
        <v>40</v>
      </c>
    </row>
    <row r="200" spans="1:7" ht="29.25" customHeight="1">
      <c r="A200" s="15" t="s">
        <v>237</v>
      </c>
      <c r="B200" s="37" t="s">
        <v>59</v>
      </c>
      <c r="C200" s="29" t="s">
        <v>365</v>
      </c>
      <c r="D200" s="29" t="s">
        <v>366</v>
      </c>
      <c r="E200" s="70" t="s">
        <v>123</v>
      </c>
      <c r="F200" s="29" t="s">
        <v>198</v>
      </c>
      <c r="G200" s="375">
        <f>'расх 20 г'!G115</f>
        <v>40</v>
      </c>
    </row>
    <row r="201" spans="1:7" ht="29.25" customHeight="1" hidden="1">
      <c r="A201" s="65" t="s">
        <v>457</v>
      </c>
      <c r="B201" s="37" t="s">
        <v>59</v>
      </c>
      <c r="C201" s="72" t="s">
        <v>365</v>
      </c>
      <c r="D201" s="72" t="s">
        <v>366</v>
      </c>
      <c r="E201" s="86" t="s">
        <v>123</v>
      </c>
      <c r="F201" s="72" t="s">
        <v>381</v>
      </c>
      <c r="G201" s="375"/>
    </row>
    <row r="202" spans="1:7" ht="30.75" customHeight="1">
      <c r="A202" s="100" t="s">
        <v>281</v>
      </c>
      <c r="B202" s="37" t="s">
        <v>59</v>
      </c>
      <c r="C202" s="29" t="s">
        <v>405</v>
      </c>
      <c r="D202" s="29" t="s">
        <v>363</v>
      </c>
      <c r="E202" s="70" t="s">
        <v>282</v>
      </c>
      <c r="F202" s="29"/>
      <c r="G202" s="375">
        <f>G203</f>
        <v>238.662</v>
      </c>
    </row>
    <row r="203" spans="1:7" ht="30.75" customHeight="1">
      <c r="A203" s="28" t="s">
        <v>235</v>
      </c>
      <c r="B203" s="37" t="s">
        <v>59</v>
      </c>
      <c r="C203" s="29" t="s">
        <v>405</v>
      </c>
      <c r="D203" s="29" t="s">
        <v>363</v>
      </c>
      <c r="E203" s="70" t="s">
        <v>282</v>
      </c>
      <c r="F203" s="29" t="s">
        <v>236</v>
      </c>
      <c r="G203" s="375">
        <f>G204</f>
        <v>238.662</v>
      </c>
    </row>
    <row r="204" spans="1:7" ht="15" customHeight="1">
      <c r="A204" s="15" t="s">
        <v>237</v>
      </c>
      <c r="B204" s="37" t="s">
        <v>59</v>
      </c>
      <c r="C204" s="29" t="s">
        <v>405</v>
      </c>
      <c r="D204" s="29" t="s">
        <v>363</v>
      </c>
      <c r="E204" s="70" t="s">
        <v>282</v>
      </c>
      <c r="F204" s="29" t="s">
        <v>198</v>
      </c>
      <c r="G204" s="375">
        <f>'расх 20 г'!G304+'расх 20 г'!G308</f>
        <v>238.662</v>
      </c>
    </row>
    <row r="205" spans="1:7" ht="28.5" customHeight="1" hidden="1">
      <c r="A205" s="65" t="s">
        <v>457</v>
      </c>
      <c r="B205" s="37" t="s">
        <v>59</v>
      </c>
      <c r="C205" s="72" t="s">
        <v>405</v>
      </c>
      <c r="D205" s="72" t="s">
        <v>363</v>
      </c>
      <c r="E205" s="86" t="s">
        <v>282</v>
      </c>
      <c r="F205" s="72" t="s">
        <v>381</v>
      </c>
      <c r="G205" s="375"/>
    </row>
    <row r="206" spans="1:7" ht="30" customHeight="1" hidden="1">
      <c r="A206" s="28"/>
      <c r="B206" s="84" t="s">
        <v>59</v>
      </c>
      <c r="C206" s="88"/>
      <c r="D206" s="88"/>
      <c r="E206" s="118" t="s">
        <v>250</v>
      </c>
      <c r="F206" s="29"/>
      <c r="G206" s="124">
        <f>G207</f>
        <v>0</v>
      </c>
    </row>
    <row r="207" spans="1:7" ht="29.25" customHeight="1" hidden="1">
      <c r="A207" s="28"/>
      <c r="B207" s="84" t="s">
        <v>59</v>
      </c>
      <c r="C207" s="88"/>
      <c r="D207" s="88"/>
      <c r="E207" s="118" t="s">
        <v>250</v>
      </c>
      <c r="F207" s="29" t="s">
        <v>381</v>
      </c>
      <c r="G207" s="124">
        <v>0</v>
      </c>
    </row>
    <row r="208" spans="1:7" ht="21" customHeight="1">
      <c r="A208" s="28" t="s">
        <v>374</v>
      </c>
      <c r="B208" s="37" t="s">
        <v>59</v>
      </c>
      <c r="C208" s="29" t="s">
        <v>367</v>
      </c>
      <c r="D208" s="29" t="s">
        <v>363</v>
      </c>
      <c r="E208" s="70" t="s">
        <v>330</v>
      </c>
      <c r="F208" s="29"/>
      <c r="G208" s="124">
        <f>G209</f>
        <v>1701</v>
      </c>
    </row>
    <row r="209" spans="1:7" ht="16.5" customHeight="1">
      <c r="A209" s="28" t="s">
        <v>235</v>
      </c>
      <c r="B209" s="37" t="s">
        <v>59</v>
      </c>
      <c r="C209" s="29" t="s">
        <v>367</v>
      </c>
      <c r="D209" s="29" t="s">
        <v>363</v>
      </c>
      <c r="E209" s="70" t="s">
        <v>330</v>
      </c>
      <c r="F209" s="29" t="s">
        <v>236</v>
      </c>
      <c r="G209" s="124">
        <f>G210</f>
        <v>1701</v>
      </c>
    </row>
    <row r="210" spans="1:7" ht="16.5" customHeight="1">
      <c r="A210" s="15" t="s">
        <v>237</v>
      </c>
      <c r="B210" s="37" t="s">
        <v>59</v>
      </c>
      <c r="C210" s="29" t="s">
        <v>367</v>
      </c>
      <c r="D210" s="29" t="s">
        <v>363</v>
      </c>
      <c r="E210" s="70" t="s">
        <v>330</v>
      </c>
      <c r="F210" s="29" t="s">
        <v>198</v>
      </c>
      <c r="G210" s="124">
        <f>'расх 20 г'!G186</f>
        <v>1701</v>
      </c>
    </row>
    <row r="211" spans="1:7" ht="27.75" customHeight="1" hidden="1">
      <c r="A211" s="65" t="s">
        <v>457</v>
      </c>
      <c r="B211" s="37" t="s">
        <v>59</v>
      </c>
      <c r="C211" s="72" t="s">
        <v>367</v>
      </c>
      <c r="D211" s="72" t="s">
        <v>363</v>
      </c>
      <c r="E211" s="86" t="s">
        <v>330</v>
      </c>
      <c r="F211" s="72" t="s">
        <v>381</v>
      </c>
      <c r="G211" s="124"/>
    </row>
    <row r="212" spans="1:7" ht="29.25" customHeight="1" hidden="1">
      <c r="A212" s="87" t="s">
        <v>266</v>
      </c>
      <c r="B212" s="84" t="s">
        <v>59</v>
      </c>
      <c r="C212" s="88" t="s">
        <v>367</v>
      </c>
      <c r="D212" s="88" t="s">
        <v>363</v>
      </c>
      <c r="E212" s="70" t="s">
        <v>296</v>
      </c>
      <c r="F212" s="29"/>
      <c r="G212" s="124">
        <f>G213</f>
        <v>0</v>
      </c>
    </row>
    <row r="213" spans="1:7" ht="30.75" customHeight="1" hidden="1">
      <c r="A213" s="28" t="s">
        <v>267</v>
      </c>
      <c r="B213" s="84" t="s">
        <v>59</v>
      </c>
      <c r="C213" s="88" t="s">
        <v>367</v>
      </c>
      <c r="D213" s="88" t="s">
        <v>363</v>
      </c>
      <c r="E213" s="70" t="s">
        <v>444</v>
      </c>
      <c r="F213" s="29"/>
      <c r="G213" s="124">
        <f>G214</f>
        <v>0</v>
      </c>
    </row>
    <row r="214" spans="1:7" ht="16.5" customHeight="1" hidden="1">
      <c r="A214" s="28" t="s">
        <v>268</v>
      </c>
      <c r="B214" s="84" t="s">
        <v>59</v>
      </c>
      <c r="C214" s="88" t="s">
        <v>367</v>
      </c>
      <c r="D214" s="88" t="s">
        <v>363</v>
      </c>
      <c r="E214" s="70" t="s">
        <v>445</v>
      </c>
      <c r="F214" s="29"/>
      <c r="G214" s="124">
        <f>G215</f>
        <v>0</v>
      </c>
    </row>
    <row r="215" spans="1:7" ht="16.5" customHeight="1" hidden="1">
      <c r="A215" s="28" t="s">
        <v>457</v>
      </c>
      <c r="B215" s="84" t="s">
        <v>59</v>
      </c>
      <c r="C215" s="88" t="s">
        <v>367</v>
      </c>
      <c r="D215" s="88" t="s">
        <v>363</v>
      </c>
      <c r="E215" s="70" t="s">
        <v>445</v>
      </c>
      <c r="F215" s="29" t="s">
        <v>381</v>
      </c>
      <c r="G215" s="124"/>
    </row>
    <row r="216" spans="1:7" ht="27.75" customHeight="1" hidden="1">
      <c r="A216" s="28" t="s">
        <v>210</v>
      </c>
      <c r="B216" s="84" t="s">
        <v>59</v>
      </c>
      <c r="C216" s="88" t="s">
        <v>367</v>
      </c>
      <c r="D216" s="88" t="s">
        <v>363</v>
      </c>
      <c r="E216" s="70" t="s">
        <v>209</v>
      </c>
      <c r="F216" s="29"/>
      <c r="G216" s="124"/>
    </row>
    <row r="217" spans="1:7" ht="34.5" customHeight="1">
      <c r="A217" s="28" t="s">
        <v>153</v>
      </c>
      <c r="B217" s="37" t="s">
        <v>59</v>
      </c>
      <c r="C217" s="29" t="s">
        <v>415</v>
      </c>
      <c r="D217" s="29" t="s">
        <v>365</v>
      </c>
      <c r="E217" s="70" t="s">
        <v>139</v>
      </c>
      <c r="F217" s="29"/>
      <c r="G217" s="375">
        <f>G219</f>
        <v>273.2</v>
      </c>
    </row>
    <row r="218" spans="1:7" ht="17.25" customHeight="1">
      <c r="A218" s="28" t="s">
        <v>347</v>
      </c>
      <c r="B218" s="37" t="s">
        <v>157</v>
      </c>
      <c r="C218" s="24" t="s">
        <v>415</v>
      </c>
      <c r="D218" s="24" t="s">
        <v>365</v>
      </c>
      <c r="E218" s="27" t="s">
        <v>139</v>
      </c>
      <c r="F218" s="29" t="s">
        <v>348</v>
      </c>
      <c r="G218" s="375">
        <f>G219</f>
        <v>273.2</v>
      </c>
    </row>
    <row r="219" spans="1:7" ht="28.5" customHeight="1">
      <c r="A219" s="28" t="s">
        <v>537</v>
      </c>
      <c r="B219" s="37" t="s">
        <v>59</v>
      </c>
      <c r="C219" s="29" t="s">
        <v>415</v>
      </c>
      <c r="D219" s="29" t="s">
        <v>365</v>
      </c>
      <c r="E219" s="70" t="s">
        <v>139</v>
      </c>
      <c r="F219" s="29" t="s">
        <v>375</v>
      </c>
      <c r="G219" s="375">
        <f>'расх 20 г'!G319</f>
        <v>273.2</v>
      </c>
    </row>
    <row r="220" spans="1:7" ht="28.5" customHeight="1" hidden="1">
      <c r="A220" s="28" t="s">
        <v>34</v>
      </c>
      <c r="B220" s="37" t="s">
        <v>59</v>
      </c>
      <c r="C220" s="29" t="s">
        <v>415</v>
      </c>
      <c r="D220" s="29" t="s">
        <v>365</v>
      </c>
      <c r="E220" s="70" t="s">
        <v>140</v>
      </c>
      <c r="F220" s="29"/>
      <c r="G220" s="375">
        <f>G222</f>
        <v>0</v>
      </c>
    </row>
    <row r="221" spans="1:7" ht="17.25" customHeight="1" hidden="1">
      <c r="A221" s="28" t="s">
        <v>347</v>
      </c>
      <c r="B221" s="37"/>
      <c r="C221" s="29"/>
      <c r="D221" s="29"/>
      <c r="E221" s="70" t="s">
        <v>140</v>
      </c>
      <c r="F221" s="29" t="s">
        <v>348</v>
      </c>
      <c r="G221" s="375">
        <f>G222</f>
        <v>0</v>
      </c>
    </row>
    <row r="222" spans="1:7" ht="40.5" customHeight="1" hidden="1">
      <c r="A222" s="28" t="s">
        <v>537</v>
      </c>
      <c r="B222" s="37" t="s">
        <v>59</v>
      </c>
      <c r="C222" s="29" t="s">
        <v>415</v>
      </c>
      <c r="D222" s="29" t="s">
        <v>365</v>
      </c>
      <c r="E222" s="70" t="s">
        <v>140</v>
      </c>
      <c r="F222" s="29" t="s">
        <v>375</v>
      </c>
      <c r="G222" s="375">
        <f>'расх 20 г'!G322</f>
        <v>0</v>
      </c>
    </row>
    <row r="223" spans="1:7" ht="29.25" customHeight="1">
      <c r="A223" s="28" t="s">
        <v>154</v>
      </c>
      <c r="B223" s="37" t="s">
        <v>59</v>
      </c>
      <c r="C223" s="29" t="s">
        <v>415</v>
      </c>
      <c r="D223" s="29" t="s">
        <v>365</v>
      </c>
      <c r="E223" s="70" t="s">
        <v>141</v>
      </c>
      <c r="F223" s="29"/>
      <c r="G223" s="375">
        <f>G225</f>
        <v>42.3</v>
      </c>
    </row>
    <row r="224" spans="1:7" ht="21.75" customHeight="1">
      <c r="A224" s="28" t="s">
        <v>347</v>
      </c>
      <c r="B224" s="37"/>
      <c r="C224" s="29"/>
      <c r="D224" s="29"/>
      <c r="E224" s="70" t="s">
        <v>141</v>
      </c>
      <c r="F224" s="29" t="s">
        <v>348</v>
      </c>
      <c r="G224" s="375">
        <f>G225</f>
        <v>42.3</v>
      </c>
    </row>
    <row r="225" spans="1:7" ht="20.25" customHeight="1">
      <c r="A225" s="28" t="s">
        <v>537</v>
      </c>
      <c r="B225" s="37" t="s">
        <v>59</v>
      </c>
      <c r="C225" s="29" t="s">
        <v>415</v>
      </c>
      <c r="D225" s="29" t="s">
        <v>365</v>
      </c>
      <c r="E225" s="70" t="s">
        <v>141</v>
      </c>
      <c r="F225" s="29" t="s">
        <v>375</v>
      </c>
      <c r="G225" s="375">
        <f>'расх 20 г'!G325</f>
        <v>42.3</v>
      </c>
    </row>
    <row r="226" spans="1:7" ht="14.25" customHeight="1" hidden="1">
      <c r="A226" s="28" t="s">
        <v>65</v>
      </c>
      <c r="B226" s="84" t="s">
        <v>59</v>
      </c>
      <c r="C226" s="88" t="s">
        <v>367</v>
      </c>
      <c r="D226" s="88" t="s">
        <v>365</v>
      </c>
      <c r="E226" s="70" t="s">
        <v>66</v>
      </c>
      <c r="F226" s="29"/>
      <c r="G226" s="124">
        <f>G227</f>
        <v>0</v>
      </c>
    </row>
    <row r="227" spans="1:7" ht="27" customHeight="1" hidden="1">
      <c r="A227" s="28" t="s">
        <v>67</v>
      </c>
      <c r="B227" s="84" t="s">
        <v>59</v>
      </c>
      <c r="C227" s="88" t="s">
        <v>367</v>
      </c>
      <c r="D227" s="88" t="s">
        <v>365</v>
      </c>
      <c r="E227" s="70" t="s">
        <v>68</v>
      </c>
      <c r="F227" s="29"/>
      <c r="G227" s="124">
        <f>G228</f>
        <v>0</v>
      </c>
    </row>
    <row r="228" spans="1:7" ht="27" customHeight="1" hidden="1">
      <c r="A228" s="28" t="s">
        <v>69</v>
      </c>
      <c r="B228" s="84" t="s">
        <v>59</v>
      </c>
      <c r="C228" s="88" t="s">
        <v>367</v>
      </c>
      <c r="D228" s="88" t="s">
        <v>365</v>
      </c>
      <c r="E228" s="70" t="s">
        <v>70</v>
      </c>
      <c r="F228" s="29"/>
      <c r="G228" s="124">
        <f>G229</f>
        <v>0</v>
      </c>
    </row>
    <row r="229" spans="1:7" ht="27" customHeight="1" hidden="1">
      <c r="A229" s="28" t="s">
        <v>457</v>
      </c>
      <c r="B229" s="84" t="s">
        <v>59</v>
      </c>
      <c r="C229" s="88" t="s">
        <v>367</v>
      </c>
      <c r="D229" s="88" t="s">
        <v>365</v>
      </c>
      <c r="E229" s="70" t="s">
        <v>70</v>
      </c>
      <c r="F229" s="40" t="s">
        <v>381</v>
      </c>
      <c r="G229" s="124">
        <v>0</v>
      </c>
    </row>
    <row r="230" spans="1:7" ht="15" customHeight="1">
      <c r="A230" s="14" t="s">
        <v>288</v>
      </c>
      <c r="B230" s="37" t="s">
        <v>59</v>
      </c>
      <c r="C230" s="29" t="s">
        <v>367</v>
      </c>
      <c r="D230" s="29" t="s">
        <v>365</v>
      </c>
      <c r="E230" s="70" t="s">
        <v>126</v>
      </c>
      <c r="F230" s="22"/>
      <c r="G230" s="375">
        <f>G231</f>
        <v>393.2</v>
      </c>
    </row>
    <row r="231" spans="1:7" ht="26.25" customHeight="1">
      <c r="A231" s="28" t="s">
        <v>235</v>
      </c>
      <c r="B231" s="37" t="s">
        <v>59</v>
      </c>
      <c r="C231" s="29" t="s">
        <v>367</v>
      </c>
      <c r="D231" s="29" t="s">
        <v>365</v>
      </c>
      <c r="E231" s="70" t="s">
        <v>126</v>
      </c>
      <c r="F231" s="22" t="s">
        <v>236</v>
      </c>
      <c r="G231" s="375">
        <f>G232</f>
        <v>393.2</v>
      </c>
    </row>
    <row r="232" spans="1:7" ht="26.25" customHeight="1">
      <c r="A232" s="15" t="s">
        <v>237</v>
      </c>
      <c r="B232" s="37" t="s">
        <v>59</v>
      </c>
      <c r="C232" s="29" t="s">
        <v>367</v>
      </c>
      <c r="D232" s="29" t="s">
        <v>365</v>
      </c>
      <c r="E232" s="70" t="s">
        <v>126</v>
      </c>
      <c r="F232" s="22" t="s">
        <v>198</v>
      </c>
      <c r="G232" s="375">
        <f>'расх 20 г'!G217</f>
        <v>393.2</v>
      </c>
    </row>
    <row r="233" spans="1:7" ht="27" customHeight="1" hidden="1">
      <c r="A233" s="65" t="s">
        <v>457</v>
      </c>
      <c r="B233" s="37" t="s">
        <v>59</v>
      </c>
      <c r="C233" s="72" t="s">
        <v>367</v>
      </c>
      <c r="D233" s="72" t="s">
        <v>365</v>
      </c>
      <c r="E233" s="86" t="s">
        <v>126</v>
      </c>
      <c r="F233" s="67" t="s">
        <v>381</v>
      </c>
      <c r="G233" s="375"/>
    </row>
    <row r="234" spans="1:7" ht="15.75" customHeight="1">
      <c r="A234" s="99" t="s">
        <v>289</v>
      </c>
      <c r="B234" s="37" t="s">
        <v>59</v>
      </c>
      <c r="C234" s="29" t="s">
        <v>367</v>
      </c>
      <c r="D234" s="29" t="s">
        <v>365</v>
      </c>
      <c r="E234" s="70" t="s">
        <v>127</v>
      </c>
      <c r="F234" s="22"/>
      <c r="G234" s="375">
        <f>G235</f>
        <v>0</v>
      </c>
    </row>
    <row r="235" spans="1:7" ht="28.5" customHeight="1">
      <c r="A235" s="28" t="s">
        <v>235</v>
      </c>
      <c r="B235" s="37" t="s">
        <v>59</v>
      </c>
      <c r="C235" s="29" t="s">
        <v>367</v>
      </c>
      <c r="D235" s="29" t="s">
        <v>365</v>
      </c>
      <c r="E235" s="70" t="s">
        <v>127</v>
      </c>
      <c r="F235" s="22" t="s">
        <v>236</v>
      </c>
      <c r="G235" s="375">
        <f>G236</f>
        <v>0</v>
      </c>
    </row>
    <row r="236" spans="1:7" ht="27" customHeight="1">
      <c r="A236" s="15" t="s">
        <v>237</v>
      </c>
      <c r="B236" s="37" t="s">
        <v>59</v>
      </c>
      <c r="C236" s="29" t="s">
        <v>367</v>
      </c>
      <c r="D236" s="29" t="s">
        <v>365</v>
      </c>
      <c r="E236" s="70" t="s">
        <v>127</v>
      </c>
      <c r="F236" s="22" t="s">
        <v>198</v>
      </c>
      <c r="G236" s="375">
        <f>'расх 20 г'!G221</f>
        <v>0</v>
      </c>
    </row>
    <row r="237" spans="1:7" ht="26.25" customHeight="1" hidden="1">
      <c r="A237" s="65" t="s">
        <v>457</v>
      </c>
      <c r="B237" s="37" t="s">
        <v>59</v>
      </c>
      <c r="C237" s="72" t="s">
        <v>367</v>
      </c>
      <c r="D237" s="72" t="s">
        <v>365</v>
      </c>
      <c r="E237" s="86" t="s">
        <v>127</v>
      </c>
      <c r="F237" s="67" t="s">
        <v>381</v>
      </c>
      <c r="G237" s="332"/>
    </row>
    <row r="238" spans="1:7" ht="15" customHeight="1" hidden="1">
      <c r="A238" s="14" t="s">
        <v>290</v>
      </c>
      <c r="B238" s="37" t="s">
        <v>59</v>
      </c>
      <c r="C238" s="29" t="s">
        <v>367</v>
      </c>
      <c r="D238" s="29" t="s">
        <v>365</v>
      </c>
      <c r="E238" s="70" t="s">
        <v>128</v>
      </c>
      <c r="F238" s="22"/>
      <c r="G238" s="375">
        <f>G239</f>
        <v>0</v>
      </c>
    </row>
    <row r="239" spans="1:7" ht="28.5" customHeight="1" hidden="1">
      <c r="A239" s="28" t="s">
        <v>235</v>
      </c>
      <c r="B239" s="37" t="s">
        <v>59</v>
      </c>
      <c r="C239" s="29" t="s">
        <v>367</v>
      </c>
      <c r="D239" s="29" t="s">
        <v>365</v>
      </c>
      <c r="E239" s="70" t="s">
        <v>128</v>
      </c>
      <c r="F239" s="22" t="s">
        <v>236</v>
      </c>
      <c r="G239" s="375">
        <f>G240</f>
        <v>0</v>
      </c>
    </row>
    <row r="240" spans="1:7" ht="30" customHeight="1" hidden="1">
      <c r="A240" s="15" t="s">
        <v>237</v>
      </c>
      <c r="B240" s="37" t="s">
        <v>59</v>
      </c>
      <c r="C240" s="29" t="s">
        <v>367</v>
      </c>
      <c r="D240" s="29" t="s">
        <v>365</v>
      </c>
      <c r="E240" s="70" t="s">
        <v>128</v>
      </c>
      <c r="F240" s="22" t="s">
        <v>198</v>
      </c>
      <c r="G240" s="375"/>
    </row>
    <row r="241" spans="1:7" ht="27" customHeight="1" hidden="1">
      <c r="A241" s="65" t="s">
        <v>457</v>
      </c>
      <c r="B241" s="37" t="s">
        <v>59</v>
      </c>
      <c r="C241" s="72" t="s">
        <v>367</v>
      </c>
      <c r="D241" s="72" t="s">
        <v>365</v>
      </c>
      <c r="E241" s="86" t="s">
        <v>128</v>
      </c>
      <c r="F241" s="67" t="s">
        <v>381</v>
      </c>
      <c r="G241" s="375"/>
    </row>
    <row r="242" spans="1:7" ht="27.75" customHeight="1" hidden="1">
      <c r="A242" s="28" t="s">
        <v>397</v>
      </c>
      <c r="B242" s="37" t="s">
        <v>59</v>
      </c>
      <c r="C242" s="29" t="s">
        <v>367</v>
      </c>
      <c r="D242" s="29" t="s">
        <v>365</v>
      </c>
      <c r="E242" s="70" t="s">
        <v>129</v>
      </c>
      <c r="F242" s="22"/>
      <c r="G242" s="375">
        <f>G243</f>
        <v>10</v>
      </c>
    </row>
    <row r="243" spans="1:7" ht="27.75" customHeight="1">
      <c r="A243" s="28" t="s">
        <v>235</v>
      </c>
      <c r="B243" s="37" t="s">
        <v>59</v>
      </c>
      <c r="C243" s="29" t="s">
        <v>367</v>
      </c>
      <c r="D243" s="29" t="s">
        <v>365</v>
      </c>
      <c r="E243" s="70" t="s">
        <v>129</v>
      </c>
      <c r="F243" s="22" t="s">
        <v>236</v>
      </c>
      <c r="G243" s="375">
        <f>G244</f>
        <v>10</v>
      </c>
    </row>
    <row r="244" spans="1:7" ht="27.75" customHeight="1">
      <c r="A244" s="15" t="s">
        <v>237</v>
      </c>
      <c r="B244" s="37" t="s">
        <v>59</v>
      </c>
      <c r="C244" s="29" t="s">
        <v>367</v>
      </c>
      <c r="D244" s="29" t="s">
        <v>365</v>
      </c>
      <c r="E244" s="70" t="s">
        <v>129</v>
      </c>
      <c r="F244" s="22" t="s">
        <v>198</v>
      </c>
      <c r="G244" s="375">
        <f>'расх 20 г'!G229</f>
        <v>10</v>
      </c>
    </row>
    <row r="245" spans="1:7" ht="27" customHeight="1" hidden="1">
      <c r="A245" s="65" t="s">
        <v>457</v>
      </c>
      <c r="B245" s="37" t="s">
        <v>59</v>
      </c>
      <c r="C245" s="72" t="s">
        <v>367</v>
      </c>
      <c r="D245" s="72" t="s">
        <v>365</v>
      </c>
      <c r="E245" s="86" t="s">
        <v>129</v>
      </c>
      <c r="F245" s="67" t="s">
        <v>381</v>
      </c>
      <c r="G245" s="375"/>
    </row>
    <row r="246" spans="1:7" s="4" customFormat="1" ht="28.5" customHeight="1">
      <c r="A246" s="28" t="s">
        <v>291</v>
      </c>
      <c r="B246" s="37" t="s">
        <v>59</v>
      </c>
      <c r="C246" s="29" t="s">
        <v>367</v>
      </c>
      <c r="D246" s="29" t="s">
        <v>365</v>
      </c>
      <c r="E246" s="70" t="s">
        <v>130</v>
      </c>
      <c r="F246" s="22"/>
      <c r="G246" s="375">
        <f>G247</f>
        <v>387.8</v>
      </c>
    </row>
    <row r="247" spans="1:7" s="4" customFormat="1" ht="28.5" customHeight="1">
      <c r="A247" s="28" t="s">
        <v>235</v>
      </c>
      <c r="B247" s="37" t="s">
        <v>59</v>
      </c>
      <c r="C247" s="29" t="s">
        <v>367</v>
      </c>
      <c r="D247" s="29" t="s">
        <v>365</v>
      </c>
      <c r="E247" s="70" t="s">
        <v>130</v>
      </c>
      <c r="F247" s="22" t="s">
        <v>236</v>
      </c>
      <c r="G247" s="375">
        <f>G248</f>
        <v>387.8</v>
      </c>
    </row>
    <row r="248" spans="1:7" s="4" customFormat="1" ht="28.5" customHeight="1">
      <c r="A248" s="15" t="s">
        <v>237</v>
      </c>
      <c r="B248" s="37" t="s">
        <v>59</v>
      </c>
      <c r="C248" s="29" t="s">
        <v>367</v>
      </c>
      <c r="D248" s="29" t="s">
        <v>365</v>
      </c>
      <c r="E248" s="70" t="s">
        <v>130</v>
      </c>
      <c r="F248" s="22" t="s">
        <v>198</v>
      </c>
      <c r="G248" s="375">
        <f>'расх 20 г'!G233</f>
        <v>387.8</v>
      </c>
    </row>
    <row r="249" spans="1:7" s="4" customFormat="1" ht="39" customHeight="1">
      <c r="A249" s="28" t="s">
        <v>673</v>
      </c>
      <c r="B249" s="37"/>
      <c r="C249" s="29"/>
      <c r="D249" s="29"/>
      <c r="E249" s="107" t="s">
        <v>674</v>
      </c>
      <c r="F249" s="22"/>
      <c r="G249" s="375">
        <f>G250</f>
        <v>528</v>
      </c>
    </row>
    <row r="250" spans="1:7" s="4" customFormat="1" ht="28.5" customHeight="1">
      <c r="A250" s="28" t="s">
        <v>235</v>
      </c>
      <c r="B250" s="37"/>
      <c r="C250" s="29"/>
      <c r="D250" s="29"/>
      <c r="E250" s="140" t="s">
        <v>674</v>
      </c>
      <c r="F250" s="22" t="s">
        <v>236</v>
      </c>
      <c r="G250" s="375">
        <f>G251</f>
        <v>528</v>
      </c>
    </row>
    <row r="251" spans="1:7" s="4" customFormat="1" ht="28.5" customHeight="1">
      <c r="A251" s="15" t="s">
        <v>237</v>
      </c>
      <c r="B251" s="37"/>
      <c r="C251" s="29"/>
      <c r="D251" s="29"/>
      <c r="E251" s="140" t="s">
        <v>674</v>
      </c>
      <c r="F251" s="22" t="s">
        <v>198</v>
      </c>
      <c r="G251" s="375">
        <f>'расх 20 г'!G118</f>
        <v>528</v>
      </c>
    </row>
    <row r="252" spans="1:7" s="4" customFormat="1" ht="27" customHeight="1" hidden="1">
      <c r="A252" s="65" t="s">
        <v>457</v>
      </c>
      <c r="B252" s="37" t="s">
        <v>59</v>
      </c>
      <c r="C252" s="72" t="s">
        <v>367</v>
      </c>
      <c r="D252" s="72" t="s">
        <v>365</v>
      </c>
      <c r="E252" s="86" t="s">
        <v>130</v>
      </c>
      <c r="F252" s="67" t="s">
        <v>381</v>
      </c>
      <c r="G252" s="375"/>
    </row>
    <row r="253" spans="1:7" ht="27" customHeight="1">
      <c r="A253" s="46" t="s">
        <v>211</v>
      </c>
      <c r="B253" s="37" t="s">
        <v>59</v>
      </c>
      <c r="C253" s="22" t="s">
        <v>362</v>
      </c>
      <c r="D253" s="22" t="s">
        <v>373</v>
      </c>
      <c r="E253" s="47" t="s">
        <v>121</v>
      </c>
      <c r="F253" s="29"/>
      <c r="G253" s="124">
        <f>G254</f>
        <v>100</v>
      </c>
    </row>
    <row r="254" spans="1:7" ht="28.5" customHeight="1">
      <c r="A254" s="28" t="s">
        <v>235</v>
      </c>
      <c r="B254" s="37" t="s">
        <v>59</v>
      </c>
      <c r="C254" s="22" t="s">
        <v>362</v>
      </c>
      <c r="D254" s="22" t="s">
        <v>373</v>
      </c>
      <c r="E254" s="70" t="s">
        <v>121</v>
      </c>
      <c r="F254" s="29" t="s">
        <v>236</v>
      </c>
      <c r="G254" s="124">
        <f>G255</f>
        <v>100</v>
      </c>
    </row>
    <row r="255" spans="1:7" ht="29.25" customHeight="1">
      <c r="A255" s="15" t="s">
        <v>237</v>
      </c>
      <c r="B255" s="37" t="s">
        <v>59</v>
      </c>
      <c r="C255" s="22" t="s">
        <v>362</v>
      </c>
      <c r="D255" s="22" t="s">
        <v>373</v>
      </c>
      <c r="E255" s="70" t="s">
        <v>121</v>
      </c>
      <c r="F255" s="29" t="s">
        <v>198</v>
      </c>
      <c r="G255" s="124">
        <f>'расх 20 г'!G71</f>
        <v>100</v>
      </c>
    </row>
    <row r="256" spans="1:7" ht="30" customHeight="1" hidden="1">
      <c r="A256" s="349" t="s">
        <v>457</v>
      </c>
      <c r="B256" s="37" t="s">
        <v>59</v>
      </c>
      <c r="C256" s="67" t="s">
        <v>362</v>
      </c>
      <c r="D256" s="67" t="s">
        <v>373</v>
      </c>
      <c r="E256" s="350" t="s">
        <v>121</v>
      </c>
      <c r="F256" s="351" t="s">
        <v>381</v>
      </c>
      <c r="G256" s="124"/>
    </row>
    <row r="257" spans="1:7" ht="30" customHeight="1">
      <c r="A257" s="46" t="s">
        <v>561</v>
      </c>
      <c r="B257" s="37"/>
      <c r="C257" s="67"/>
      <c r="D257" s="67"/>
      <c r="E257" s="352" t="s">
        <v>562</v>
      </c>
      <c r="F257" s="351"/>
      <c r="G257" s="124">
        <f>G258</f>
        <v>290.525</v>
      </c>
    </row>
    <row r="258" spans="1:7" ht="30" customHeight="1">
      <c r="A258" s="26" t="s">
        <v>563</v>
      </c>
      <c r="B258" s="37"/>
      <c r="C258" s="67"/>
      <c r="D258" s="67"/>
      <c r="E258" s="353" t="s">
        <v>562</v>
      </c>
      <c r="F258" s="351" t="s">
        <v>236</v>
      </c>
      <c r="G258" s="124">
        <f>G259</f>
        <v>290.525</v>
      </c>
    </row>
    <row r="259" spans="1:7" ht="30" customHeight="1" hidden="1">
      <c r="A259" s="349"/>
      <c r="B259" s="37"/>
      <c r="C259" s="67"/>
      <c r="D259" s="67"/>
      <c r="E259" s="353" t="s">
        <v>562</v>
      </c>
      <c r="F259" s="351" t="s">
        <v>198</v>
      </c>
      <c r="G259" s="124">
        <f>'расх 20 г'!G75</f>
        <v>290.525</v>
      </c>
    </row>
    <row r="260" spans="1:7" ht="30" customHeight="1">
      <c r="A260" s="46" t="s">
        <v>561</v>
      </c>
      <c r="B260" s="37"/>
      <c r="C260" s="67"/>
      <c r="D260" s="67"/>
      <c r="E260" s="352" t="s">
        <v>565</v>
      </c>
      <c r="F260" s="351"/>
      <c r="G260" s="124">
        <f>G261</f>
        <v>116.975</v>
      </c>
    </row>
    <row r="261" spans="1:7" ht="30" customHeight="1">
      <c r="A261" s="26" t="s">
        <v>564</v>
      </c>
      <c r="B261" s="37"/>
      <c r="C261" s="67"/>
      <c r="D261" s="67"/>
      <c r="E261" s="353" t="s">
        <v>565</v>
      </c>
      <c r="F261" s="351" t="s">
        <v>236</v>
      </c>
      <c r="G261" s="124">
        <f>G262</f>
        <v>116.975</v>
      </c>
    </row>
    <row r="262" spans="1:7" ht="30" customHeight="1" hidden="1">
      <c r="A262" s="349"/>
      <c r="B262" s="37"/>
      <c r="C262" s="67"/>
      <c r="D262" s="67"/>
      <c r="E262" s="353" t="s">
        <v>565</v>
      </c>
      <c r="F262" s="351" t="s">
        <v>198</v>
      </c>
      <c r="G262" s="124">
        <f>'расх 20 г'!G78</f>
        <v>116.975</v>
      </c>
    </row>
    <row r="263" spans="1:7" ht="19.5" customHeight="1">
      <c r="A263" s="46" t="s">
        <v>561</v>
      </c>
      <c r="B263" s="37"/>
      <c r="C263" s="67"/>
      <c r="D263" s="67"/>
      <c r="E263" s="352" t="s">
        <v>567</v>
      </c>
      <c r="F263" s="351"/>
      <c r="G263" s="124">
        <f>G264</f>
        <v>17.3</v>
      </c>
    </row>
    <row r="264" spans="1:7" ht="30" customHeight="1">
      <c r="A264" s="26" t="s">
        <v>566</v>
      </c>
      <c r="B264" s="37"/>
      <c r="C264" s="67"/>
      <c r="D264" s="67"/>
      <c r="E264" s="353" t="s">
        <v>567</v>
      </c>
      <c r="F264" s="351" t="s">
        <v>236</v>
      </c>
      <c r="G264" s="124">
        <f>G265</f>
        <v>17.3</v>
      </c>
    </row>
    <row r="265" spans="1:7" ht="30" customHeight="1">
      <c r="A265" s="26"/>
      <c r="B265" s="37"/>
      <c r="C265" s="67"/>
      <c r="D265" s="67"/>
      <c r="E265" s="353" t="s">
        <v>567</v>
      </c>
      <c r="F265" s="351" t="s">
        <v>198</v>
      </c>
      <c r="G265" s="124">
        <f>'расх 20 г'!G81</f>
        <v>17.3</v>
      </c>
    </row>
    <row r="266" spans="1:7" ht="21.75" customHeight="1">
      <c r="A266" s="46" t="s">
        <v>561</v>
      </c>
      <c r="B266" s="37"/>
      <c r="C266" s="67"/>
      <c r="D266" s="67"/>
      <c r="E266" s="352" t="s">
        <v>583</v>
      </c>
      <c r="F266" s="351"/>
      <c r="G266" s="124">
        <f>G267</f>
        <v>153.43677</v>
      </c>
    </row>
    <row r="267" spans="1:7" ht="23.25" customHeight="1">
      <c r="A267" s="26" t="s">
        <v>584</v>
      </c>
      <c r="B267" s="37"/>
      <c r="C267" s="67"/>
      <c r="D267" s="67"/>
      <c r="E267" s="353" t="s">
        <v>583</v>
      </c>
      <c r="F267" s="351" t="s">
        <v>236</v>
      </c>
      <c r="G267" s="124">
        <f>G268</f>
        <v>153.43677</v>
      </c>
    </row>
    <row r="268" spans="1:7" ht="29.25" customHeight="1">
      <c r="A268" s="15" t="s">
        <v>237</v>
      </c>
      <c r="B268" s="37"/>
      <c r="C268" s="67"/>
      <c r="D268" s="67"/>
      <c r="E268" s="353" t="s">
        <v>583</v>
      </c>
      <c r="F268" s="351" t="s">
        <v>198</v>
      </c>
      <c r="G268" s="124">
        <f>'расх 20 г'!G85</f>
        <v>153.43677</v>
      </c>
    </row>
    <row r="269" spans="1:7" s="4" customFormat="1" ht="16.5" customHeight="1">
      <c r="A269" s="28" t="s">
        <v>155</v>
      </c>
      <c r="B269" s="37" t="s">
        <v>59</v>
      </c>
      <c r="C269" s="29" t="s">
        <v>367</v>
      </c>
      <c r="D269" s="29" t="s">
        <v>362</v>
      </c>
      <c r="E269" s="70" t="s">
        <v>125</v>
      </c>
      <c r="F269" s="29"/>
      <c r="G269" s="124">
        <f>G270</f>
        <v>80</v>
      </c>
    </row>
    <row r="270" spans="1:7" s="4" customFormat="1" ht="17.25" customHeight="1">
      <c r="A270" s="28" t="s">
        <v>235</v>
      </c>
      <c r="B270" s="37" t="s">
        <v>59</v>
      </c>
      <c r="C270" s="29" t="s">
        <v>367</v>
      </c>
      <c r="D270" s="29" t="s">
        <v>362</v>
      </c>
      <c r="E270" s="70" t="s">
        <v>125</v>
      </c>
      <c r="F270" s="29" t="s">
        <v>236</v>
      </c>
      <c r="G270" s="124">
        <f>G271</f>
        <v>80</v>
      </c>
    </row>
    <row r="271" spans="1:7" s="4" customFormat="1" ht="30" customHeight="1">
      <c r="A271" s="15" t="s">
        <v>237</v>
      </c>
      <c r="B271" s="37" t="s">
        <v>59</v>
      </c>
      <c r="C271" s="29" t="s">
        <v>367</v>
      </c>
      <c r="D271" s="29" t="s">
        <v>362</v>
      </c>
      <c r="E271" s="70" t="s">
        <v>125</v>
      </c>
      <c r="F271" s="29" t="s">
        <v>198</v>
      </c>
      <c r="G271" s="124">
        <f>'расх 20 г'!G162</f>
        <v>80</v>
      </c>
    </row>
    <row r="272" spans="1:7" s="4" customFormat="1" ht="15.75" customHeight="1" hidden="1">
      <c r="A272" s="65" t="s">
        <v>457</v>
      </c>
      <c r="B272" s="37" t="s">
        <v>59</v>
      </c>
      <c r="C272" s="72" t="s">
        <v>367</v>
      </c>
      <c r="D272" s="72" t="s">
        <v>362</v>
      </c>
      <c r="E272" s="86" t="s">
        <v>125</v>
      </c>
      <c r="F272" s="72" t="s">
        <v>381</v>
      </c>
      <c r="G272" s="124"/>
    </row>
    <row r="273" spans="1:7" s="4" customFormat="1" ht="15.75" customHeight="1">
      <c r="A273" s="28" t="s">
        <v>586</v>
      </c>
      <c r="B273" s="37"/>
      <c r="C273" s="72"/>
      <c r="D273" s="72"/>
      <c r="E273" s="117" t="s">
        <v>270</v>
      </c>
      <c r="F273" s="29"/>
      <c r="G273" s="124">
        <f>G274</f>
        <v>104.05354</v>
      </c>
    </row>
    <row r="274" spans="1:7" s="4" customFormat="1" ht="15.75" customHeight="1">
      <c r="A274" s="28" t="s">
        <v>585</v>
      </c>
      <c r="B274" s="37"/>
      <c r="C274" s="72"/>
      <c r="D274" s="72"/>
      <c r="E274" s="117" t="s">
        <v>270</v>
      </c>
      <c r="F274" s="29" t="s">
        <v>238</v>
      </c>
      <c r="G274" s="124">
        <f>G275</f>
        <v>104.05354</v>
      </c>
    </row>
    <row r="275" spans="1:7" s="4" customFormat="1" ht="15.75" customHeight="1">
      <c r="A275" s="28"/>
      <c r="B275" s="37"/>
      <c r="C275" s="72"/>
      <c r="D275" s="72"/>
      <c r="E275" s="117" t="s">
        <v>270</v>
      </c>
      <c r="F275" s="29" t="s">
        <v>240</v>
      </c>
      <c r="G275" s="124">
        <f>'расх 20 г'!G95</f>
        <v>104.05354</v>
      </c>
    </row>
    <row r="276" spans="1:7" s="4" customFormat="1" ht="15.75" customHeight="1" hidden="1">
      <c r="A276" s="28"/>
      <c r="B276" s="37"/>
      <c r="C276" s="72"/>
      <c r="D276" s="72"/>
      <c r="E276" s="117"/>
      <c r="F276" s="29"/>
      <c r="G276" s="124"/>
    </row>
    <row r="277" spans="1:7" s="68" customFormat="1" ht="15.75" customHeight="1">
      <c r="A277" s="28" t="s">
        <v>245</v>
      </c>
      <c r="B277" s="37" t="s">
        <v>59</v>
      </c>
      <c r="C277" s="40" t="s">
        <v>362</v>
      </c>
      <c r="D277" s="40" t="s">
        <v>373</v>
      </c>
      <c r="E277" s="117" t="s">
        <v>246</v>
      </c>
      <c r="F277" s="29"/>
      <c r="G277" s="124">
        <f>G278</f>
        <v>50</v>
      </c>
    </row>
    <row r="278" spans="1:7" s="11" customFormat="1" ht="15" customHeight="1">
      <c r="A278" s="28" t="s">
        <v>46</v>
      </c>
      <c r="B278" s="37" t="s">
        <v>59</v>
      </c>
      <c r="C278" s="40" t="s">
        <v>362</v>
      </c>
      <c r="D278" s="40" t="s">
        <v>373</v>
      </c>
      <c r="E278" s="117" t="s">
        <v>246</v>
      </c>
      <c r="F278" s="29" t="s">
        <v>238</v>
      </c>
      <c r="G278" s="124">
        <f>G279</f>
        <v>50</v>
      </c>
    </row>
    <row r="279" spans="1:7" ht="15.75">
      <c r="A279" s="28" t="s">
        <v>242</v>
      </c>
      <c r="B279" s="37" t="s">
        <v>59</v>
      </c>
      <c r="C279" s="40" t="s">
        <v>362</v>
      </c>
      <c r="D279" s="40" t="s">
        <v>373</v>
      </c>
      <c r="E279" s="117" t="s">
        <v>246</v>
      </c>
      <c r="F279" s="29" t="s">
        <v>201</v>
      </c>
      <c r="G279" s="124">
        <f>'расх 20 г'!G91</f>
        <v>50</v>
      </c>
    </row>
    <row r="280" spans="1:7" ht="23.25" customHeight="1" hidden="1">
      <c r="A280" s="65" t="s">
        <v>71</v>
      </c>
      <c r="B280" s="37" t="s">
        <v>59</v>
      </c>
      <c r="C280" s="67" t="s">
        <v>362</v>
      </c>
      <c r="D280" s="67" t="s">
        <v>373</v>
      </c>
      <c r="E280" s="86"/>
      <c r="F280" s="72"/>
      <c r="G280" s="124">
        <f>G82+G89+G96</f>
        <v>22765.316289999995</v>
      </c>
    </row>
    <row r="281" spans="1:7" ht="16.5" customHeight="1">
      <c r="A281" s="28" t="s">
        <v>587</v>
      </c>
      <c r="B281" s="37"/>
      <c r="C281" s="40"/>
      <c r="D281" s="40"/>
      <c r="E281" s="117" t="s">
        <v>589</v>
      </c>
      <c r="F281" s="29"/>
      <c r="G281" s="124">
        <f>G282</f>
        <v>0</v>
      </c>
    </row>
    <row r="282" spans="1:7" ht="20.25" customHeight="1">
      <c r="A282" s="28" t="s">
        <v>588</v>
      </c>
      <c r="B282" s="37"/>
      <c r="C282" s="40"/>
      <c r="D282" s="40"/>
      <c r="E282" s="117" t="s">
        <v>589</v>
      </c>
      <c r="F282" s="29" t="s">
        <v>590</v>
      </c>
      <c r="G282" s="124">
        <f>G283</f>
        <v>0</v>
      </c>
    </row>
    <row r="283" spans="1:7" ht="15.75" customHeight="1">
      <c r="A283" s="28"/>
      <c r="B283" s="37"/>
      <c r="C283" s="40"/>
      <c r="D283" s="40"/>
      <c r="E283" s="117" t="s">
        <v>589</v>
      </c>
      <c r="F283" s="29" t="s">
        <v>591</v>
      </c>
      <c r="G283" s="124">
        <f>'расх 20 г'!G312</f>
        <v>0</v>
      </c>
    </row>
    <row r="284" spans="1:7" ht="15.75">
      <c r="A284" s="54" t="s">
        <v>71</v>
      </c>
      <c r="B284" s="36"/>
      <c r="C284" s="101"/>
      <c r="D284" s="101"/>
      <c r="E284" s="119"/>
      <c r="F284" s="34"/>
      <c r="G284" s="123">
        <f>G82+G89+G96</f>
        <v>22765.316289999995</v>
      </c>
    </row>
    <row r="285" spans="1:7" ht="15.75">
      <c r="A285" s="54" t="s">
        <v>72</v>
      </c>
      <c r="B285" s="102"/>
      <c r="C285" s="103"/>
      <c r="D285" s="103"/>
      <c r="E285" s="61"/>
      <c r="F285" s="34"/>
      <c r="G285" s="373">
        <f>G284+G81</f>
        <v>40509.86878999999</v>
      </c>
    </row>
    <row r="287" ht="15.75">
      <c r="G287" s="38"/>
    </row>
    <row r="288" ht="15.75">
      <c r="G288" s="38"/>
    </row>
    <row r="289" ht="15.75">
      <c r="G289" s="38"/>
    </row>
    <row r="291" ht="15.75">
      <c r="G291" s="38"/>
    </row>
    <row r="295" ht="15.75">
      <c r="G295" s="38"/>
    </row>
    <row r="361" spans="2:5" ht="15.75">
      <c r="B361" s="104"/>
      <c r="C361" s="105"/>
      <c r="D361" s="105"/>
      <c r="E361" s="2"/>
    </row>
    <row r="362" spans="2:5" ht="15.75">
      <c r="B362" s="104"/>
      <c r="C362" s="105"/>
      <c r="D362" s="105"/>
      <c r="E362" s="2"/>
    </row>
    <row r="363" spans="2:5" ht="15.75">
      <c r="B363" s="104"/>
      <c r="C363" s="105"/>
      <c r="D363" s="105"/>
      <c r="E363" s="2"/>
    </row>
    <row r="364" spans="2:5" ht="15.75">
      <c r="B364" s="104"/>
      <c r="C364" s="105"/>
      <c r="D364" s="105"/>
      <c r="E364" s="2"/>
    </row>
    <row r="365" spans="2:5" ht="15.75">
      <c r="B365" s="104"/>
      <c r="C365" s="105"/>
      <c r="D365" s="105"/>
      <c r="E365" s="2"/>
    </row>
  </sheetData>
  <sheetProtection/>
  <mergeCells count="4">
    <mergeCell ref="A6:G6"/>
    <mergeCell ref="E1:G1"/>
    <mergeCell ref="E2:G2"/>
    <mergeCell ref="E3:G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0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16" t="s">
        <v>596</v>
      </c>
      <c r="D1" s="416"/>
      <c r="E1" s="416"/>
      <c r="F1" s="416"/>
      <c r="G1" s="416"/>
      <c r="H1" s="4"/>
    </row>
    <row r="2" spans="1:8" ht="15.75">
      <c r="A2" s="7"/>
      <c r="B2" s="128"/>
      <c r="C2" s="416" t="s">
        <v>370</v>
      </c>
      <c r="D2" s="416"/>
      <c r="E2" s="416"/>
      <c r="F2" s="416"/>
      <c r="G2" s="416"/>
      <c r="H2" s="4"/>
    </row>
    <row r="3" spans="1:8" ht="15.75">
      <c r="A3" s="7"/>
      <c r="B3" s="128"/>
      <c r="C3" s="416" t="s">
        <v>665</v>
      </c>
      <c r="D3" s="416"/>
      <c r="E3" s="416"/>
      <c r="F3" s="416"/>
      <c r="G3" s="416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08" t="s">
        <v>616</v>
      </c>
      <c r="B5" s="408"/>
      <c r="C5" s="408"/>
      <c r="D5" s="408"/>
      <c r="E5" s="408"/>
      <c r="F5" s="408"/>
      <c r="G5" s="408"/>
      <c r="H5" s="408"/>
    </row>
    <row r="6" ht="12" customHeight="1"/>
    <row r="7" spans="1:8" s="133" customFormat="1" ht="33" customHeight="1">
      <c r="A7" s="131" t="s">
        <v>371</v>
      </c>
      <c r="B7" s="131"/>
      <c r="C7" s="131" t="s">
        <v>225</v>
      </c>
      <c r="D7" s="131" t="s">
        <v>226</v>
      </c>
      <c r="E7" s="131" t="s">
        <v>58</v>
      </c>
      <c r="F7" s="131" t="s">
        <v>228</v>
      </c>
      <c r="G7" s="132" t="s">
        <v>625</v>
      </c>
      <c r="H7" s="132" t="s">
        <v>626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59</v>
      </c>
      <c r="C9" s="119" t="s">
        <v>364</v>
      </c>
      <c r="D9" s="119" t="s">
        <v>366</v>
      </c>
      <c r="E9" s="119" t="s">
        <v>215</v>
      </c>
      <c r="F9" s="119"/>
      <c r="G9" s="333">
        <f>G10</f>
        <v>2814.5819</v>
      </c>
      <c r="H9" s="333">
        <f>H10</f>
        <v>4185.35701</v>
      </c>
    </row>
    <row r="10" spans="1:8" s="139" customFormat="1" ht="42" customHeight="1">
      <c r="A10" s="137" t="s">
        <v>158</v>
      </c>
      <c r="B10" s="44" t="s">
        <v>59</v>
      </c>
      <c r="C10" s="107" t="s">
        <v>364</v>
      </c>
      <c r="D10" s="107" t="s">
        <v>366</v>
      </c>
      <c r="E10" s="107" t="s">
        <v>216</v>
      </c>
      <c r="F10" s="107"/>
      <c r="G10" s="364">
        <f>G11+G14+G17</f>
        <v>2814.5819</v>
      </c>
      <c r="H10" s="364">
        <f>H11+H14+H17</f>
        <v>4185.35701</v>
      </c>
    </row>
    <row r="11" spans="1:8" ht="30" customHeight="1">
      <c r="A11" s="26" t="s">
        <v>162</v>
      </c>
      <c r="B11" s="37" t="s">
        <v>157</v>
      </c>
      <c r="C11" s="140" t="s">
        <v>364</v>
      </c>
      <c r="D11" s="140" t="s">
        <v>366</v>
      </c>
      <c r="E11" s="140" t="s">
        <v>163</v>
      </c>
      <c r="F11" s="117"/>
      <c r="G11" s="332">
        <f>G12</f>
        <v>815</v>
      </c>
      <c r="H11" s="332">
        <f>H12</f>
        <v>815</v>
      </c>
    </row>
    <row r="12" spans="1:8" ht="30" customHeight="1">
      <c r="A12" s="28" t="s">
        <v>235</v>
      </c>
      <c r="B12" s="37" t="s">
        <v>157</v>
      </c>
      <c r="C12" s="140" t="s">
        <v>364</v>
      </c>
      <c r="D12" s="140" t="s">
        <v>366</v>
      </c>
      <c r="E12" s="140" t="s">
        <v>163</v>
      </c>
      <c r="F12" s="117" t="s">
        <v>236</v>
      </c>
      <c r="G12" s="332">
        <f>G13</f>
        <v>815</v>
      </c>
      <c r="H12" s="332">
        <f>H13</f>
        <v>815</v>
      </c>
    </row>
    <row r="13" spans="1:8" ht="30" customHeight="1">
      <c r="A13" s="125" t="s">
        <v>237</v>
      </c>
      <c r="B13" s="37" t="s">
        <v>157</v>
      </c>
      <c r="C13" s="140" t="s">
        <v>364</v>
      </c>
      <c r="D13" s="140" t="s">
        <v>366</v>
      </c>
      <c r="E13" s="140" t="s">
        <v>163</v>
      </c>
      <c r="F13" s="117" t="s">
        <v>198</v>
      </c>
      <c r="G13" s="332">
        <f>'расх 2021-2022'!G105</f>
        <v>815</v>
      </c>
      <c r="H13" s="332">
        <f>'расх 2021-2022'!H105</f>
        <v>815</v>
      </c>
    </row>
    <row r="14" spans="1:8" s="139" customFormat="1" ht="27" customHeight="1">
      <c r="A14" s="46" t="s">
        <v>219</v>
      </c>
      <c r="B14" s="44" t="s">
        <v>157</v>
      </c>
      <c r="C14" s="107" t="s">
        <v>364</v>
      </c>
      <c r="D14" s="107" t="s">
        <v>366</v>
      </c>
      <c r="E14" s="107" t="s">
        <v>217</v>
      </c>
      <c r="F14" s="107"/>
      <c r="G14" s="332">
        <f>'расх 2021-2022'!G107</f>
        <v>1939.5819</v>
      </c>
      <c r="H14" s="332">
        <f>'расх 2021-2022'!H107</f>
        <v>3310.3570099999997</v>
      </c>
    </row>
    <row r="15" spans="1:8" ht="27" customHeight="1">
      <c r="A15" s="28" t="s">
        <v>235</v>
      </c>
      <c r="B15" s="37" t="s">
        <v>157</v>
      </c>
      <c r="C15" s="140" t="s">
        <v>364</v>
      </c>
      <c r="D15" s="140" t="s">
        <v>366</v>
      </c>
      <c r="E15" s="140" t="s">
        <v>217</v>
      </c>
      <c r="F15" s="140" t="s">
        <v>236</v>
      </c>
      <c r="G15" s="332">
        <f>G16</f>
        <v>1939.5819</v>
      </c>
      <c r="H15" s="332">
        <f>H16</f>
        <v>3310.3570099999997</v>
      </c>
    </row>
    <row r="16" spans="1:8" ht="27" customHeight="1">
      <c r="A16" s="125" t="s">
        <v>237</v>
      </c>
      <c r="B16" s="37" t="s">
        <v>157</v>
      </c>
      <c r="C16" s="140" t="s">
        <v>364</v>
      </c>
      <c r="D16" s="140" t="s">
        <v>366</v>
      </c>
      <c r="E16" s="140" t="s">
        <v>217</v>
      </c>
      <c r="F16" s="140" t="s">
        <v>198</v>
      </c>
      <c r="G16" s="332">
        <f>'расх 2021-2022'!G109</f>
        <v>1939.5819</v>
      </c>
      <c r="H16" s="332">
        <f>'расх 2021-2022'!H109</f>
        <v>3310.3570099999997</v>
      </c>
    </row>
    <row r="17" spans="1:8" s="139" customFormat="1" ht="27" customHeight="1">
      <c r="A17" s="46" t="s">
        <v>287</v>
      </c>
      <c r="B17" s="44" t="s">
        <v>157</v>
      </c>
      <c r="C17" s="107" t="s">
        <v>364</v>
      </c>
      <c r="D17" s="107" t="s">
        <v>366</v>
      </c>
      <c r="E17" s="107" t="s">
        <v>421</v>
      </c>
      <c r="F17" s="107"/>
      <c r="G17" s="364">
        <f>G18</f>
        <v>60</v>
      </c>
      <c r="H17" s="364">
        <f>H18</f>
        <v>60</v>
      </c>
    </row>
    <row r="18" spans="1:8" ht="27" customHeight="1">
      <c r="A18" s="28" t="s">
        <v>235</v>
      </c>
      <c r="B18" s="37" t="s">
        <v>157</v>
      </c>
      <c r="C18" s="117" t="s">
        <v>364</v>
      </c>
      <c r="D18" s="117" t="s">
        <v>366</v>
      </c>
      <c r="E18" s="117" t="s">
        <v>421</v>
      </c>
      <c r="F18" s="140" t="s">
        <v>236</v>
      </c>
      <c r="G18" s="332">
        <f>G19</f>
        <v>60</v>
      </c>
      <c r="H18" s="332">
        <f>H19</f>
        <v>60</v>
      </c>
    </row>
    <row r="19" spans="1:8" ht="27" customHeight="1">
      <c r="A19" s="125" t="s">
        <v>237</v>
      </c>
      <c r="B19" s="37" t="s">
        <v>157</v>
      </c>
      <c r="C19" s="117" t="s">
        <v>364</v>
      </c>
      <c r="D19" s="117" t="s">
        <v>366</v>
      </c>
      <c r="E19" s="117" t="s">
        <v>421</v>
      </c>
      <c r="F19" s="140" t="s">
        <v>198</v>
      </c>
      <c r="G19" s="332">
        <f>'расх 2021-2022'!G113</f>
        <v>60</v>
      </c>
      <c r="H19" s="332">
        <f>'расх 2021-2022'!H113</f>
        <v>60</v>
      </c>
    </row>
    <row r="20" spans="1:8" ht="27" customHeight="1" hidden="1">
      <c r="A20" s="28" t="s">
        <v>457</v>
      </c>
      <c r="B20" s="37" t="s">
        <v>59</v>
      </c>
      <c r="C20" s="117" t="s">
        <v>364</v>
      </c>
      <c r="D20" s="117" t="s">
        <v>366</v>
      </c>
      <c r="E20" s="117" t="s">
        <v>217</v>
      </c>
      <c r="F20" s="117" t="s">
        <v>381</v>
      </c>
      <c r="G20" s="96"/>
      <c r="H20" s="96"/>
    </row>
    <row r="21" spans="1:8" s="68" customFormat="1" ht="52.5" customHeight="1" hidden="1">
      <c r="A21" s="31" t="s">
        <v>74</v>
      </c>
      <c r="B21" s="36" t="s">
        <v>157</v>
      </c>
      <c r="C21" s="34" t="s">
        <v>364</v>
      </c>
      <c r="D21" s="34" t="s">
        <v>358</v>
      </c>
      <c r="E21" s="119" t="s">
        <v>220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248</v>
      </c>
      <c r="B22" s="44" t="s">
        <v>157</v>
      </c>
      <c r="C22" s="45" t="s">
        <v>364</v>
      </c>
      <c r="D22" s="45" t="s">
        <v>358</v>
      </c>
      <c r="E22" s="107" t="s">
        <v>221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286</v>
      </c>
      <c r="B23" s="37" t="s">
        <v>157</v>
      </c>
      <c r="C23" s="29" t="s">
        <v>364</v>
      </c>
      <c r="D23" s="29" t="s">
        <v>358</v>
      </c>
      <c r="E23" s="117" t="s">
        <v>175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235</v>
      </c>
      <c r="B24" s="37" t="s">
        <v>157</v>
      </c>
      <c r="C24" s="29" t="s">
        <v>364</v>
      </c>
      <c r="D24" s="29" t="s">
        <v>358</v>
      </c>
      <c r="E24" s="117" t="s">
        <v>175</v>
      </c>
      <c r="F24" s="29" t="s">
        <v>236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237</v>
      </c>
      <c r="B25" s="37" t="s">
        <v>157</v>
      </c>
      <c r="C25" s="29" t="s">
        <v>364</v>
      </c>
      <c r="D25" s="29" t="s">
        <v>358</v>
      </c>
      <c r="E25" s="117" t="s">
        <v>175</v>
      </c>
      <c r="F25" s="29" t="s">
        <v>198</v>
      </c>
      <c r="G25" s="73"/>
      <c r="H25" s="73">
        <f>'расх 20 г'!H155</f>
        <v>0</v>
      </c>
    </row>
    <row r="26" spans="1:8" ht="28.5" customHeight="1" hidden="1">
      <c r="A26" s="28" t="s">
        <v>457</v>
      </c>
      <c r="B26" s="37" t="s">
        <v>59</v>
      </c>
      <c r="C26" s="29" t="s">
        <v>364</v>
      </c>
      <c r="D26" s="29" t="s">
        <v>358</v>
      </c>
      <c r="E26" s="117" t="s">
        <v>175</v>
      </c>
      <c r="F26" s="40" t="s">
        <v>381</v>
      </c>
      <c r="G26" s="73"/>
      <c r="H26" s="73"/>
    </row>
    <row r="27" spans="1:8" ht="30" customHeight="1" hidden="1">
      <c r="A27" s="28" t="s">
        <v>457</v>
      </c>
      <c r="B27" s="37" t="s">
        <v>59</v>
      </c>
      <c r="C27" s="40" t="s">
        <v>362</v>
      </c>
      <c r="D27" s="40" t="s">
        <v>373</v>
      </c>
      <c r="E27" s="117" t="s">
        <v>60</v>
      </c>
      <c r="F27" s="40" t="s">
        <v>381</v>
      </c>
      <c r="G27" s="96"/>
      <c r="H27" s="96"/>
    </row>
    <row r="28" spans="1:8" ht="39.75" customHeight="1" hidden="1">
      <c r="A28" s="77" t="s">
        <v>164</v>
      </c>
      <c r="B28" s="36" t="s">
        <v>157</v>
      </c>
      <c r="C28" s="50" t="s">
        <v>367</v>
      </c>
      <c r="D28" s="50" t="s">
        <v>363</v>
      </c>
      <c r="E28" s="74" t="s">
        <v>252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256</v>
      </c>
      <c r="B29" s="37" t="s">
        <v>157</v>
      </c>
      <c r="C29" s="24" t="s">
        <v>367</v>
      </c>
      <c r="D29" s="24" t="s">
        <v>363</v>
      </c>
      <c r="E29" s="48" t="s">
        <v>254</v>
      </c>
      <c r="F29" s="40" t="s">
        <v>236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256</v>
      </c>
      <c r="B30" s="37" t="s">
        <v>157</v>
      </c>
      <c r="C30" s="24" t="s">
        <v>367</v>
      </c>
      <c r="D30" s="24" t="s">
        <v>363</v>
      </c>
      <c r="E30" s="48" t="s">
        <v>255</v>
      </c>
      <c r="F30" s="40" t="s">
        <v>198</v>
      </c>
      <c r="G30" s="124"/>
      <c r="H30" s="124">
        <f>'расх 20 г'!H175</f>
        <v>0</v>
      </c>
    </row>
    <row r="31" spans="1:8" ht="57" customHeight="1">
      <c r="A31" s="77" t="s">
        <v>74</v>
      </c>
      <c r="B31" s="58" t="s">
        <v>157</v>
      </c>
      <c r="C31" s="50" t="s">
        <v>364</v>
      </c>
      <c r="D31" s="50" t="s">
        <v>358</v>
      </c>
      <c r="E31" s="390" t="s">
        <v>220</v>
      </c>
      <c r="F31" s="62"/>
      <c r="G31" s="317">
        <f aca="true" t="shared" si="1" ref="G31:H34">G32</f>
        <v>0</v>
      </c>
      <c r="H31" s="317">
        <f t="shared" si="1"/>
        <v>0</v>
      </c>
    </row>
    <row r="32" spans="1:8" ht="33" customHeight="1">
      <c r="A32" s="46" t="s">
        <v>248</v>
      </c>
      <c r="B32" s="44" t="s">
        <v>157</v>
      </c>
      <c r="C32" s="45" t="s">
        <v>364</v>
      </c>
      <c r="D32" s="45" t="s">
        <v>358</v>
      </c>
      <c r="E32" s="107" t="s">
        <v>221</v>
      </c>
      <c r="F32" s="40"/>
      <c r="G32" s="124">
        <f t="shared" si="1"/>
        <v>0</v>
      </c>
      <c r="H32" s="124">
        <f t="shared" si="1"/>
        <v>0</v>
      </c>
    </row>
    <row r="33" spans="1:8" ht="16.5" customHeight="1">
      <c r="A33" s="12" t="s">
        <v>286</v>
      </c>
      <c r="B33" s="37" t="s">
        <v>157</v>
      </c>
      <c r="C33" s="29" t="s">
        <v>364</v>
      </c>
      <c r="D33" s="29" t="s">
        <v>358</v>
      </c>
      <c r="E33" s="70" t="s">
        <v>175</v>
      </c>
      <c r="F33" s="40"/>
      <c r="G33" s="124">
        <f t="shared" si="1"/>
        <v>0</v>
      </c>
      <c r="H33" s="124">
        <f t="shared" si="1"/>
        <v>0</v>
      </c>
    </row>
    <row r="34" spans="1:8" ht="16.5" customHeight="1">
      <c r="A34" s="28" t="s">
        <v>235</v>
      </c>
      <c r="B34" s="37" t="s">
        <v>157</v>
      </c>
      <c r="C34" s="29" t="s">
        <v>364</v>
      </c>
      <c r="D34" s="29" t="s">
        <v>358</v>
      </c>
      <c r="E34" s="70" t="s">
        <v>175</v>
      </c>
      <c r="F34" s="29" t="s">
        <v>236</v>
      </c>
      <c r="G34" s="124">
        <f t="shared" si="1"/>
        <v>0</v>
      </c>
      <c r="H34" s="124">
        <f t="shared" si="1"/>
        <v>0</v>
      </c>
    </row>
    <row r="35" spans="1:8" ht="16.5" customHeight="1">
      <c r="A35" s="15" t="s">
        <v>237</v>
      </c>
      <c r="B35" s="37" t="s">
        <v>157</v>
      </c>
      <c r="C35" s="29" t="s">
        <v>364</v>
      </c>
      <c r="D35" s="29" t="s">
        <v>358</v>
      </c>
      <c r="E35" s="70" t="s">
        <v>175</v>
      </c>
      <c r="F35" s="29" t="s">
        <v>198</v>
      </c>
      <c r="G35" s="124">
        <f>'расх 2021-2022'!G123</f>
        <v>0</v>
      </c>
      <c r="H35" s="124">
        <f>'расх 2021-2022'!H123</f>
        <v>0</v>
      </c>
    </row>
    <row r="36" spans="1:8" ht="32.25" customHeight="1">
      <c r="A36" s="64" t="s">
        <v>159</v>
      </c>
      <c r="B36" s="37"/>
      <c r="C36" s="24"/>
      <c r="D36" s="24"/>
      <c r="E36" s="74" t="s">
        <v>252</v>
      </c>
      <c r="F36" s="69"/>
      <c r="G36" s="344">
        <f aca="true" t="shared" si="2" ref="G36:H38">G37</f>
        <v>2539.6800000000003</v>
      </c>
      <c r="H36" s="344">
        <f t="shared" si="2"/>
        <v>2647.9199999999996</v>
      </c>
    </row>
    <row r="37" spans="1:8" ht="35.25" customHeight="1">
      <c r="A37" s="320" t="s">
        <v>160</v>
      </c>
      <c r="B37" s="37"/>
      <c r="C37" s="24"/>
      <c r="D37" s="24"/>
      <c r="E37" s="51" t="s">
        <v>253</v>
      </c>
      <c r="F37" s="62"/>
      <c r="G37" s="345">
        <f t="shared" si="2"/>
        <v>2539.6800000000003</v>
      </c>
      <c r="H37" s="345">
        <f t="shared" si="2"/>
        <v>2647.9199999999996</v>
      </c>
    </row>
    <row r="38" spans="1:8" ht="35.25" customHeight="1">
      <c r="A38" s="28" t="s">
        <v>235</v>
      </c>
      <c r="B38" s="37"/>
      <c r="C38" s="24"/>
      <c r="D38" s="24"/>
      <c r="E38" s="71" t="s">
        <v>619</v>
      </c>
      <c r="F38" s="40" t="s">
        <v>236</v>
      </c>
      <c r="G38" s="345">
        <f t="shared" si="2"/>
        <v>2539.6800000000003</v>
      </c>
      <c r="H38" s="345">
        <f t="shared" si="2"/>
        <v>2647.9199999999996</v>
      </c>
    </row>
    <row r="39" spans="1:8" ht="30" customHeight="1">
      <c r="A39" s="125" t="s">
        <v>237</v>
      </c>
      <c r="B39" s="37"/>
      <c r="C39" s="24"/>
      <c r="D39" s="24"/>
      <c r="E39" s="71" t="s">
        <v>619</v>
      </c>
      <c r="F39" s="29" t="s">
        <v>198</v>
      </c>
      <c r="G39" s="345">
        <f>'расх 2021-2022'!G154</f>
        <v>2539.6800000000003</v>
      </c>
      <c r="H39" s="345">
        <f>'расх 2021-2022'!H154</f>
        <v>2647.9199999999996</v>
      </c>
    </row>
    <row r="40" spans="1:8" ht="29.25" customHeight="1">
      <c r="A40" s="64" t="s">
        <v>75</v>
      </c>
      <c r="B40" s="58" t="s">
        <v>157</v>
      </c>
      <c r="C40" s="50" t="s">
        <v>368</v>
      </c>
      <c r="D40" s="50" t="s">
        <v>362</v>
      </c>
      <c r="E40" s="74" t="s">
        <v>61</v>
      </c>
      <c r="F40" s="29"/>
      <c r="G40" s="178">
        <f>G41+G55+G68</f>
        <v>7694</v>
      </c>
      <c r="H40" s="178">
        <f>H41+H55+H68</f>
        <v>7414.2</v>
      </c>
    </row>
    <row r="41" spans="1:8" ht="29.25" customHeight="1">
      <c r="A41" s="46" t="s">
        <v>166</v>
      </c>
      <c r="B41" s="37" t="s">
        <v>157</v>
      </c>
      <c r="C41" s="45" t="s">
        <v>368</v>
      </c>
      <c r="D41" s="45" t="s">
        <v>362</v>
      </c>
      <c r="E41" s="51" t="s">
        <v>62</v>
      </c>
      <c r="F41" s="29"/>
      <c r="G41" s="42">
        <f>G42</f>
        <v>5553.9</v>
      </c>
      <c r="H41" s="42">
        <f>H42</f>
        <v>5367.98</v>
      </c>
    </row>
    <row r="42" spans="1:8" ht="29.25" customHeight="1">
      <c r="A42" s="46" t="s">
        <v>167</v>
      </c>
      <c r="B42" s="37" t="s">
        <v>157</v>
      </c>
      <c r="C42" s="45" t="s">
        <v>368</v>
      </c>
      <c r="D42" s="45" t="s">
        <v>362</v>
      </c>
      <c r="E42" s="51" t="s">
        <v>257</v>
      </c>
      <c r="F42" s="29"/>
      <c r="G42" s="42">
        <f>G43+G49+G53</f>
        <v>5553.9</v>
      </c>
      <c r="H42" s="42">
        <f>H43+H49+H53</f>
        <v>5367.98</v>
      </c>
    </row>
    <row r="43" spans="1:8" ht="29.25" customHeight="1">
      <c r="A43" s="59" t="s">
        <v>231</v>
      </c>
      <c r="B43" s="37" t="s">
        <v>157</v>
      </c>
      <c r="C43" s="29" t="s">
        <v>368</v>
      </c>
      <c r="D43" s="29" t="s">
        <v>362</v>
      </c>
      <c r="E43" s="71" t="s">
        <v>257</v>
      </c>
      <c r="F43" s="25" t="s">
        <v>540</v>
      </c>
      <c r="G43" s="42">
        <f>G44</f>
        <v>4396</v>
      </c>
      <c r="H43" s="42">
        <f>H44</f>
        <v>4141.5</v>
      </c>
    </row>
    <row r="44" spans="1:8" ht="29.25" customHeight="1">
      <c r="A44" s="26" t="s">
        <v>293</v>
      </c>
      <c r="B44" s="37" t="s">
        <v>157</v>
      </c>
      <c r="C44" s="24" t="s">
        <v>368</v>
      </c>
      <c r="D44" s="24" t="s">
        <v>362</v>
      </c>
      <c r="E44" s="71" t="s">
        <v>257</v>
      </c>
      <c r="F44" s="40" t="s">
        <v>428</v>
      </c>
      <c r="G44" s="42">
        <f>'расх 2021-2022'!G196</f>
        <v>4396</v>
      </c>
      <c r="H44" s="42">
        <f>'расх 2021-2022'!H196</f>
        <v>4141.5</v>
      </c>
    </row>
    <row r="45" spans="1:8" ht="29.25" customHeight="1" hidden="1">
      <c r="A45" s="26" t="s">
        <v>272</v>
      </c>
      <c r="B45" s="37" t="s">
        <v>157</v>
      </c>
      <c r="C45" s="24" t="s">
        <v>368</v>
      </c>
      <c r="D45" s="24" t="s">
        <v>362</v>
      </c>
      <c r="E45" s="71" t="s">
        <v>257</v>
      </c>
      <c r="F45" s="24" t="s">
        <v>400</v>
      </c>
      <c r="G45" s="42"/>
      <c r="H45" s="42"/>
    </row>
    <row r="46" spans="1:8" ht="29.25" customHeight="1" hidden="1">
      <c r="A46" s="26" t="s">
        <v>273</v>
      </c>
      <c r="B46" s="37" t="s">
        <v>157</v>
      </c>
      <c r="C46" s="24" t="s">
        <v>368</v>
      </c>
      <c r="D46" s="24" t="s">
        <v>362</v>
      </c>
      <c r="E46" s="71" t="s">
        <v>257</v>
      </c>
      <c r="F46" s="24" t="s">
        <v>401</v>
      </c>
      <c r="G46" s="42"/>
      <c r="H46" s="42"/>
    </row>
    <row r="47" spans="1:8" ht="29.25" customHeight="1" hidden="1">
      <c r="A47" s="26" t="s">
        <v>274</v>
      </c>
      <c r="B47" s="37" t="s">
        <v>157</v>
      </c>
      <c r="C47" s="24" t="s">
        <v>368</v>
      </c>
      <c r="D47" s="24" t="s">
        <v>362</v>
      </c>
      <c r="E47" s="71" t="s">
        <v>257</v>
      </c>
      <c r="F47" s="24" t="s">
        <v>190</v>
      </c>
      <c r="G47" s="42"/>
      <c r="H47" s="42"/>
    </row>
    <row r="48" spans="1:8" ht="29.25" customHeight="1">
      <c r="A48" s="26" t="s">
        <v>168</v>
      </c>
      <c r="B48" s="37" t="s">
        <v>157</v>
      </c>
      <c r="C48" s="24" t="s">
        <v>368</v>
      </c>
      <c r="D48" s="24" t="s">
        <v>362</v>
      </c>
      <c r="E48" s="71" t="s">
        <v>258</v>
      </c>
      <c r="F48" s="24"/>
      <c r="G48" s="42">
        <f>G49</f>
        <v>1147.8999999999999</v>
      </c>
      <c r="H48" s="42">
        <f>H49</f>
        <v>1216.48</v>
      </c>
    </row>
    <row r="49" spans="1:8" ht="29.25" customHeight="1">
      <c r="A49" s="28" t="s">
        <v>235</v>
      </c>
      <c r="B49" s="37" t="s">
        <v>157</v>
      </c>
      <c r="C49" s="24" t="s">
        <v>368</v>
      </c>
      <c r="D49" s="24" t="s">
        <v>362</v>
      </c>
      <c r="E49" s="71" t="s">
        <v>258</v>
      </c>
      <c r="F49" s="24" t="s">
        <v>236</v>
      </c>
      <c r="G49" s="42">
        <f>G50</f>
        <v>1147.8999999999999</v>
      </c>
      <c r="H49" s="42">
        <f>H50</f>
        <v>1216.48</v>
      </c>
    </row>
    <row r="50" spans="1:8" ht="29.25" customHeight="1">
      <c r="A50" s="125" t="s">
        <v>237</v>
      </c>
      <c r="B50" s="37" t="s">
        <v>157</v>
      </c>
      <c r="C50" s="24" t="s">
        <v>368</v>
      </c>
      <c r="D50" s="24" t="s">
        <v>362</v>
      </c>
      <c r="E50" s="71" t="s">
        <v>258</v>
      </c>
      <c r="F50" s="24" t="s">
        <v>198</v>
      </c>
      <c r="G50" s="42">
        <f>'расх 2021-2022'!G202</f>
        <v>1147.8999999999999</v>
      </c>
      <c r="H50" s="42">
        <f>'расх 2021-2022'!H202</f>
        <v>1216.48</v>
      </c>
    </row>
    <row r="51" spans="1:8" ht="29.25" customHeight="1" hidden="1">
      <c r="A51" s="26" t="s">
        <v>379</v>
      </c>
      <c r="B51" s="37" t="s">
        <v>157</v>
      </c>
      <c r="C51" s="24" t="s">
        <v>368</v>
      </c>
      <c r="D51" s="24" t="s">
        <v>362</v>
      </c>
      <c r="E51" s="71" t="s">
        <v>258</v>
      </c>
      <c r="F51" s="24" t="s">
        <v>380</v>
      </c>
      <c r="G51" s="42"/>
      <c r="H51" s="42"/>
    </row>
    <row r="52" spans="1:8" ht="29.25" customHeight="1" hidden="1">
      <c r="A52" s="26" t="s">
        <v>457</v>
      </c>
      <c r="B52" s="37" t="s">
        <v>157</v>
      </c>
      <c r="C52" s="24" t="s">
        <v>368</v>
      </c>
      <c r="D52" s="24" t="s">
        <v>362</v>
      </c>
      <c r="E52" s="71" t="s">
        <v>258</v>
      </c>
      <c r="F52" s="24" t="s">
        <v>381</v>
      </c>
      <c r="G52" s="42"/>
      <c r="H52" s="42"/>
    </row>
    <row r="53" spans="1:8" ht="29.25" customHeight="1">
      <c r="A53" s="26" t="s">
        <v>46</v>
      </c>
      <c r="B53" s="37" t="s">
        <v>157</v>
      </c>
      <c r="C53" s="24" t="s">
        <v>368</v>
      </c>
      <c r="D53" s="24" t="s">
        <v>362</v>
      </c>
      <c r="E53" s="71" t="s">
        <v>258</v>
      </c>
      <c r="F53" s="24" t="s">
        <v>238</v>
      </c>
      <c r="G53" s="42">
        <f>G54</f>
        <v>10</v>
      </c>
      <c r="H53" s="42">
        <f>H54</f>
        <v>10</v>
      </c>
    </row>
    <row r="54" spans="1:8" ht="29.25" customHeight="1">
      <c r="A54" s="26" t="s">
        <v>202</v>
      </c>
      <c r="B54" s="37" t="s">
        <v>157</v>
      </c>
      <c r="C54" s="24" t="s">
        <v>368</v>
      </c>
      <c r="D54" s="24" t="s">
        <v>362</v>
      </c>
      <c r="E54" s="71" t="s">
        <v>258</v>
      </c>
      <c r="F54" s="24" t="s">
        <v>201</v>
      </c>
      <c r="G54" s="42">
        <f>'расх 2021-2022'!G206</f>
        <v>10</v>
      </c>
      <c r="H54" s="42">
        <f>'расх 2021-2022'!H206</f>
        <v>10</v>
      </c>
    </row>
    <row r="55" spans="1:8" ht="29.25" customHeight="1">
      <c r="A55" s="46" t="s">
        <v>169</v>
      </c>
      <c r="B55" s="44" t="s">
        <v>157</v>
      </c>
      <c r="C55" s="45" t="s">
        <v>368</v>
      </c>
      <c r="D55" s="45" t="s">
        <v>362</v>
      </c>
      <c r="E55" s="51" t="s">
        <v>259</v>
      </c>
      <c r="F55" s="62"/>
      <c r="G55" s="42">
        <f>G56+G63</f>
        <v>1946.6000000000001</v>
      </c>
      <c r="H55" s="42">
        <f>H56+H63</f>
        <v>1863.6200000000001</v>
      </c>
    </row>
    <row r="56" spans="1:8" ht="29.25" customHeight="1">
      <c r="A56" s="59" t="s">
        <v>231</v>
      </c>
      <c r="B56" s="37" t="s">
        <v>157</v>
      </c>
      <c r="C56" s="24" t="s">
        <v>368</v>
      </c>
      <c r="D56" s="24" t="s">
        <v>362</v>
      </c>
      <c r="E56" s="48" t="s">
        <v>260</v>
      </c>
      <c r="F56" s="40" t="s">
        <v>540</v>
      </c>
      <c r="G56" s="42">
        <f>G57</f>
        <v>1598.9</v>
      </c>
      <c r="H56" s="42">
        <f>H57</f>
        <v>1507.2</v>
      </c>
    </row>
    <row r="57" spans="1:8" ht="29.25" customHeight="1">
      <c r="A57" s="26" t="s">
        <v>293</v>
      </c>
      <c r="B57" s="37" t="s">
        <v>157</v>
      </c>
      <c r="C57" s="24" t="s">
        <v>368</v>
      </c>
      <c r="D57" s="24" t="s">
        <v>362</v>
      </c>
      <c r="E57" s="48" t="s">
        <v>261</v>
      </c>
      <c r="F57" s="40" t="s">
        <v>428</v>
      </c>
      <c r="G57" s="42">
        <f>'расх 2021-2022'!G210</f>
        <v>1598.9</v>
      </c>
      <c r="H57" s="42">
        <f>'расх 2021-2022'!H210</f>
        <v>1507.2</v>
      </c>
    </row>
    <row r="58" spans="1:8" ht="29.25" customHeight="1" hidden="1">
      <c r="A58" s="26" t="s">
        <v>272</v>
      </c>
      <c r="B58" s="37" t="s">
        <v>157</v>
      </c>
      <c r="C58" s="24" t="s">
        <v>368</v>
      </c>
      <c r="D58" s="24" t="s">
        <v>362</v>
      </c>
      <c r="E58" s="48" t="s">
        <v>261</v>
      </c>
      <c r="F58" s="24" t="s">
        <v>400</v>
      </c>
      <c r="G58" s="42"/>
      <c r="H58" s="42"/>
    </row>
    <row r="59" spans="1:8" ht="29.25" customHeight="1" hidden="1">
      <c r="A59" s="26" t="s">
        <v>273</v>
      </c>
      <c r="B59" s="37" t="s">
        <v>157</v>
      </c>
      <c r="C59" s="24" t="s">
        <v>368</v>
      </c>
      <c r="D59" s="24" t="s">
        <v>362</v>
      </c>
      <c r="E59" s="48" t="s">
        <v>261</v>
      </c>
      <c r="F59" s="24" t="s">
        <v>401</v>
      </c>
      <c r="G59" s="42"/>
      <c r="H59" s="42"/>
    </row>
    <row r="60" spans="1:8" ht="29.25" customHeight="1" hidden="1">
      <c r="A60" s="26" t="s">
        <v>274</v>
      </c>
      <c r="B60" s="37" t="s">
        <v>157</v>
      </c>
      <c r="C60" s="24" t="s">
        <v>368</v>
      </c>
      <c r="D60" s="24" t="s">
        <v>362</v>
      </c>
      <c r="E60" s="48" t="s">
        <v>261</v>
      </c>
      <c r="F60" s="24" t="s">
        <v>190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29.25" customHeight="1">
      <c r="A63" s="26" t="s">
        <v>170</v>
      </c>
      <c r="B63" s="37" t="s">
        <v>157</v>
      </c>
      <c r="C63" s="24" t="s">
        <v>368</v>
      </c>
      <c r="D63" s="24" t="s">
        <v>362</v>
      </c>
      <c r="E63" s="48" t="s">
        <v>262</v>
      </c>
      <c r="F63" s="24"/>
      <c r="G63" s="42">
        <f>G64</f>
        <v>347.7</v>
      </c>
      <c r="H63" s="42">
        <f>H64</f>
        <v>356.42</v>
      </c>
    </row>
    <row r="64" spans="1:8" ht="29.25" customHeight="1">
      <c r="A64" s="28" t="s">
        <v>235</v>
      </c>
      <c r="B64" s="37" t="s">
        <v>157</v>
      </c>
      <c r="C64" s="24" t="s">
        <v>368</v>
      </c>
      <c r="D64" s="24" t="s">
        <v>362</v>
      </c>
      <c r="E64" s="48" t="s">
        <v>262</v>
      </c>
      <c r="F64" s="24" t="s">
        <v>236</v>
      </c>
      <c r="G64" s="42">
        <f>G65</f>
        <v>347.7</v>
      </c>
      <c r="H64" s="42">
        <f>H65</f>
        <v>356.42</v>
      </c>
    </row>
    <row r="65" spans="1:8" ht="29.25" customHeight="1">
      <c r="A65" s="125" t="s">
        <v>237</v>
      </c>
      <c r="B65" s="37" t="s">
        <v>157</v>
      </c>
      <c r="C65" s="24" t="s">
        <v>368</v>
      </c>
      <c r="D65" s="24" t="s">
        <v>362</v>
      </c>
      <c r="E65" s="48" t="s">
        <v>262</v>
      </c>
      <c r="F65" s="24" t="s">
        <v>198</v>
      </c>
      <c r="G65" s="42">
        <f>'расх 2021-2022'!G216</f>
        <v>347.7</v>
      </c>
      <c r="H65" s="42">
        <f>'расх 2021-2022'!H216</f>
        <v>356.42</v>
      </c>
    </row>
    <row r="66" spans="1:8" ht="29.25" customHeight="1" hidden="1">
      <c r="A66" s="26" t="s">
        <v>379</v>
      </c>
      <c r="B66" s="37" t="s">
        <v>157</v>
      </c>
      <c r="C66" s="24" t="s">
        <v>368</v>
      </c>
      <c r="D66" s="24" t="s">
        <v>362</v>
      </c>
      <c r="E66" s="48" t="s">
        <v>262</v>
      </c>
      <c r="F66" s="24" t="s">
        <v>380</v>
      </c>
      <c r="G66" s="42"/>
      <c r="H66" s="42"/>
    </row>
    <row r="67" spans="1:8" ht="29.25" customHeight="1" hidden="1">
      <c r="A67" s="26" t="s">
        <v>457</v>
      </c>
      <c r="B67" s="37" t="s">
        <v>157</v>
      </c>
      <c r="C67" s="24" t="s">
        <v>368</v>
      </c>
      <c r="D67" s="24" t="s">
        <v>362</v>
      </c>
      <c r="E67" s="48" t="s">
        <v>262</v>
      </c>
      <c r="F67" s="24" t="s">
        <v>381</v>
      </c>
      <c r="G67" s="42"/>
      <c r="H67" s="42"/>
    </row>
    <row r="68" spans="1:8" ht="29.25" customHeight="1">
      <c r="A68" s="46" t="s">
        <v>171</v>
      </c>
      <c r="B68" s="44" t="s">
        <v>157</v>
      </c>
      <c r="C68" s="45" t="s">
        <v>368</v>
      </c>
      <c r="D68" s="45" t="s">
        <v>362</v>
      </c>
      <c r="E68" s="51" t="s">
        <v>263</v>
      </c>
      <c r="F68" s="45"/>
      <c r="G68" s="42">
        <f aca="true" t="shared" si="3" ref="G68:H70">G69</f>
        <v>193.5</v>
      </c>
      <c r="H68" s="42">
        <f t="shared" si="3"/>
        <v>182.6</v>
      </c>
    </row>
    <row r="69" spans="1:8" ht="29.25" customHeight="1">
      <c r="A69" s="59" t="s">
        <v>172</v>
      </c>
      <c r="B69" s="37" t="s">
        <v>157</v>
      </c>
      <c r="C69" s="24" t="s">
        <v>368</v>
      </c>
      <c r="D69" s="24" t="s">
        <v>362</v>
      </c>
      <c r="E69" s="48" t="s">
        <v>264</v>
      </c>
      <c r="F69" s="24"/>
      <c r="G69" s="42">
        <f t="shared" si="3"/>
        <v>193.5</v>
      </c>
      <c r="H69" s="42">
        <f t="shared" si="3"/>
        <v>182.6</v>
      </c>
    </row>
    <row r="70" spans="1:8" ht="29.25" customHeight="1">
      <c r="A70" s="59" t="s">
        <v>231</v>
      </c>
      <c r="B70" s="37" t="s">
        <v>157</v>
      </c>
      <c r="C70" s="24" t="s">
        <v>368</v>
      </c>
      <c r="D70" s="24" t="s">
        <v>362</v>
      </c>
      <c r="E70" s="48" t="s">
        <v>264</v>
      </c>
      <c r="F70" s="40" t="s">
        <v>540</v>
      </c>
      <c r="G70" s="42">
        <f t="shared" si="3"/>
        <v>193.5</v>
      </c>
      <c r="H70" s="42">
        <f t="shared" si="3"/>
        <v>182.6</v>
      </c>
    </row>
    <row r="71" spans="1:8" ht="29.25" customHeight="1">
      <c r="A71" s="26" t="s">
        <v>293</v>
      </c>
      <c r="B71" s="37" t="s">
        <v>157</v>
      </c>
      <c r="C71" s="24" t="s">
        <v>368</v>
      </c>
      <c r="D71" s="24" t="s">
        <v>362</v>
      </c>
      <c r="E71" s="48" t="s">
        <v>264</v>
      </c>
      <c r="F71" s="40" t="s">
        <v>428</v>
      </c>
      <c r="G71" s="42">
        <f>'расх 2021-2022'!G222</f>
        <v>193.5</v>
      </c>
      <c r="H71" s="42">
        <f>'расх 2021-2022'!H222</f>
        <v>182.6</v>
      </c>
    </row>
    <row r="72" spans="1:8" ht="29.25" customHeight="1">
      <c r="A72" s="64" t="s">
        <v>655</v>
      </c>
      <c r="B72" s="37"/>
      <c r="C72" s="24"/>
      <c r="D72" s="24"/>
      <c r="E72" s="74" t="s">
        <v>657</v>
      </c>
      <c r="F72" s="40"/>
      <c r="G72" s="173">
        <f aca="true" t="shared" si="4" ref="G72:H74">G73</f>
        <v>496</v>
      </c>
      <c r="H72" s="173">
        <f t="shared" si="4"/>
        <v>931</v>
      </c>
    </row>
    <row r="73" spans="1:8" ht="29.25" customHeight="1">
      <c r="A73" s="26" t="s">
        <v>656</v>
      </c>
      <c r="B73" s="37"/>
      <c r="C73" s="24"/>
      <c r="D73" s="24"/>
      <c r="E73" s="71" t="s">
        <v>658</v>
      </c>
      <c r="F73" s="40" t="s">
        <v>236</v>
      </c>
      <c r="G73" s="42">
        <f t="shared" si="4"/>
        <v>496</v>
      </c>
      <c r="H73" s="42">
        <f t="shared" si="4"/>
        <v>931</v>
      </c>
    </row>
    <row r="74" spans="1:8" ht="29.25" customHeight="1">
      <c r="A74" s="28" t="s">
        <v>235</v>
      </c>
      <c r="B74" s="37"/>
      <c r="C74" s="24"/>
      <c r="D74" s="24"/>
      <c r="E74" s="71" t="s">
        <v>658</v>
      </c>
      <c r="F74" s="40" t="s">
        <v>198</v>
      </c>
      <c r="G74" s="42">
        <f t="shared" si="4"/>
        <v>496</v>
      </c>
      <c r="H74" s="42">
        <f t="shared" si="4"/>
        <v>931</v>
      </c>
    </row>
    <row r="75" spans="1:8" ht="29.25" customHeight="1">
      <c r="A75" s="26" t="s">
        <v>457</v>
      </c>
      <c r="B75" s="37"/>
      <c r="C75" s="24"/>
      <c r="D75" s="24"/>
      <c r="E75" s="71" t="s">
        <v>658</v>
      </c>
      <c r="F75" s="40" t="s">
        <v>381</v>
      </c>
      <c r="G75" s="42">
        <f>'расх 2021-2022'!G160</f>
        <v>496</v>
      </c>
      <c r="H75" s="42">
        <f>'расх 2021-2022'!H160</f>
        <v>931</v>
      </c>
    </row>
    <row r="76" spans="1:8" s="115" customFormat="1" ht="12.75">
      <c r="A76" s="113" t="s">
        <v>63</v>
      </c>
      <c r="B76" s="122"/>
      <c r="C76" s="114"/>
      <c r="D76" s="114"/>
      <c r="E76" s="114"/>
      <c r="F76" s="114"/>
      <c r="G76" s="106">
        <f>G9+G31+G36+G40+G72</f>
        <v>13544.261900000001</v>
      </c>
      <c r="H76" s="106">
        <f>H9+H31+H36+H40+H72</f>
        <v>15178.477009999999</v>
      </c>
    </row>
    <row r="77" spans="1:8" s="68" customFormat="1" ht="30" customHeight="1">
      <c r="A77" s="116" t="s">
        <v>230</v>
      </c>
      <c r="B77" s="36" t="s">
        <v>59</v>
      </c>
      <c r="C77" s="119" t="s">
        <v>362</v>
      </c>
      <c r="D77" s="119" t="s">
        <v>363</v>
      </c>
      <c r="E77" s="119" t="s">
        <v>107</v>
      </c>
      <c r="F77" s="141"/>
      <c r="G77" s="57">
        <f aca="true" t="shared" si="5" ref="G77:H80">G78</f>
        <v>1263.14015</v>
      </c>
      <c r="H77" s="57">
        <f t="shared" si="5"/>
        <v>1206.89479</v>
      </c>
    </row>
    <row r="78" spans="1:8" ht="13.5" customHeight="1">
      <c r="A78" s="59" t="s">
        <v>187</v>
      </c>
      <c r="B78" s="37" t="s">
        <v>59</v>
      </c>
      <c r="C78" s="142" t="s">
        <v>362</v>
      </c>
      <c r="D78" s="142" t="s">
        <v>363</v>
      </c>
      <c r="E78" s="117" t="s">
        <v>108</v>
      </c>
      <c r="F78" s="142"/>
      <c r="G78" s="91">
        <f t="shared" si="5"/>
        <v>1263.14015</v>
      </c>
      <c r="H78" s="91">
        <f t="shared" si="5"/>
        <v>1206.89479</v>
      </c>
    </row>
    <row r="79" spans="1:8" ht="27.75" customHeight="1">
      <c r="A79" s="59" t="s">
        <v>188</v>
      </c>
      <c r="B79" s="37" t="s">
        <v>59</v>
      </c>
      <c r="C79" s="117" t="s">
        <v>362</v>
      </c>
      <c r="D79" s="117" t="s">
        <v>363</v>
      </c>
      <c r="E79" s="117" t="s">
        <v>109</v>
      </c>
      <c r="F79" s="142"/>
      <c r="G79" s="91">
        <f t="shared" si="5"/>
        <v>1263.14015</v>
      </c>
      <c r="H79" s="91">
        <f t="shared" si="5"/>
        <v>1206.89479</v>
      </c>
    </row>
    <row r="80" spans="1:10" ht="54" customHeight="1">
      <c r="A80" s="59" t="s">
        <v>231</v>
      </c>
      <c r="B80" s="37" t="s">
        <v>59</v>
      </c>
      <c r="C80" s="117" t="s">
        <v>362</v>
      </c>
      <c r="D80" s="117" t="s">
        <v>363</v>
      </c>
      <c r="E80" s="117" t="s">
        <v>109</v>
      </c>
      <c r="F80" s="142" t="s">
        <v>540</v>
      </c>
      <c r="G80" s="91">
        <f t="shared" si="5"/>
        <v>1263.14015</v>
      </c>
      <c r="H80" s="91">
        <f t="shared" si="5"/>
        <v>1206.89479</v>
      </c>
      <c r="J80" s="126"/>
    </row>
    <row r="81" spans="1:8" ht="17.25" customHeight="1">
      <c r="A81" s="59" t="s">
        <v>232</v>
      </c>
      <c r="B81" s="37" t="s">
        <v>59</v>
      </c>
      <c r="C81" s="117" t="s">
        <v>362</v>
      </c>
      <c r="D81" s="117" t="s">
        <v>363</v>
      </c>
      <c r="E81" s="117" t="s">
        <v>109</v>
      </c>
      <c r="F81" s="142" t="s">
        <v>464</v>
      </c>
      <c r="G81" s="91">
        <f>'расх 2021-2022'!G15</f>
        <v>1263.14015</v>
      </c>
      <c r="H81" s="91">
        <f>'расх 2021-2022'!H15</f>
        <v>1206.89479</v>
      </c>
    </row>
    <row r="82" spans="1:8" ht="15.75" hidden="1">
      <c r="A82" s="59" t="s">
        <v>189</v>
      </c>
      <c r="B82" s="37" t="s">
        <v>59</v>
      </c>
      <c r="C82" s="117" t="s">
        <v>362</v>
      </c>
      <c r="D82" s="117" t="s">
        <v>363</v>
      </c>
      <c r="E82" s="117" t="s">
        <v>109</v>
      </c>
      <c r="F82" s="117">
        <v>121</v>
      </c>
      <c r="G82" s="93"/>
      <c r="H82" s="93"/>
    </row>
    <row r="83" spans="1:8" ht="38.25" hidden="1">
      <c r="A83" s="59" t="s">
        <v>191</v>
      </c>
      <c r="B83" s="37" t="s">
        <v>59</v>
      </c>
      <c r="C83" s="117" t="s">
        <v>362</v>
      </c>
      <c r="D83" s="117" t="s">
        <v>363</v>
      </c>
      <c r="E83" s="117" t="s">
        <v>109</v>
      </c>
      <c r="F83" s="117" t="s">
        <v>192</v>
      </c>
      <c r="G83" s="93"/>
      <c r="H83" s="93"/>
    </row>
    <row r="84" spans="1:8" s="68" customFormat="1" ht="27" customHeight="1">
      <c r="A84" s="116" t="s">
        <v>193</v>
      </c>
      <c r="B84" s="36" t="s">
        <v>59</v>
      </c>
      <c r="C84" s="34" t="s">
        <v>362</v>
      </c>
      <c r="D84" s="34" t="s">
        <v>365</v>
      </c>
      <c r="E84" s="119" t="s">
        <v>110</v>
      </c>
      <c r="F84" s="34"/>
      <c r="G84" s="35">
        <f aca="true" t="shared" si="6" ref="G84:H87">G85</f>
        <v>898</v>
      </c>
      <c r="H84" s="35">
        <f t="shared" si="6"/>
        <v>898</v>
      </c>
    </row>
    <row r="85" spans="1:8" ht="15" customHeight="1">
      <c r="A85" s="94" t="s">
        <v>233</v>
      </c>
      <c r="B85" s="37" t="s">
        <v>59</v>
      </c>
      <c r="C85" s="29" t="s">
        <v>362</v>
      </c>
      <c r="D85" s="29" t="s">
        <v>365</v>
      </c>
      <c r="E85" s="117" t="s">
        <v>111</v>
      </c>
      <c r="F85" s="40"/>
      <c r="G85" s="42">
        <f t="shared" si="6"/>
        <v>898</v>
      </c>
      <c r="H85" s="42">
        <f t="shared" si="6"/>
        <v>898</v>
      </c>
    </row>
    <row r="86" spans="1:10" ht="25.5" customHeight="1">
      <c r="A86" s="59" t="s">
        <v>188</v>
      </c>
      <c r="B86" s="37" t="s">
        <v>59</v>
      </c>
      <c r="C86" s="29" t="s">
        <v>362</v>
      </c>
      <c r="D86" s="29" t="s">
        <v>365</v>
      </c>
      <c r="E86" s="117" t="s">
        <v>112</v>
      </c>
      <c r="F86" s="40"/>
      <c r="G86" s="91">
        <f t="shared" si="6"/>
        <v>898</v>
      </c>
      <c r="H86" s="91">
        <f t="shared" si="6"/>
        <v>898</v>
      </c>
      <c r="J86" s="126"/>
    </row>
    <row r="87" spans="1:8" ht="51.75" customHeight="1">
      <c r="A87" s="59" t="s">
        <v>231</v>
      </c>
      <c r="B87" s="37" t="s">
        <v>59</v>
      </c>
      <c r="C87" s="29" t="s">
        <v>362</v>
      </c>
      <c r="D87" s="29" t="s">
        <v>365</v>
      </c>
      <c r="E87" s="117" t="s">
        <v>112</v>
      </c>
      <c r="F87" s="40" t="s">
        <v>540</v>
      </c>
      <c r="G87" s="91">
        <f t="shared" si="6"/>
        <v>898</v>
      </c>
      <c r="H87" s="91">
        <f t="shared" si="6"/>
        <v>898</v>
      </c>
    </row>
    <row r="88" spans="1:8" ht="17.25" customHeight="1">
      <c r="A88" s="59" t="s">
        <v>232</v>
      </c>
      <c r="B88" s="37" t="s">
        <v>59</v>
      </c>
      <c r="C88" s="29" t="s">
        <v>362</v>
      </c>
      <c r="D88" s="29" t="s">
        <v>365</v>
      </c>
      <c r="E88" s="117" t="s">
        <v>112</v>
      </c>
      <c r="F88" s="40" t="s">
        <v>464</v>
      </c>
      <c r="G88" s="91">
        <f>'расх 2021-2022'!G23</f>
        <v>898</v>
      </c>
      <c r="H88" s="91">
        <f>'расх 2021-2022'!H23</f>
        <v>898</v>
      </c>
    </row>
    <row r="89" spans="1:8" ht="15.75" hidden="1">
      <c r="A89" s="59" t="s">
        <v>189</v>
      </c>
      <c r="B89" s="37" t="s">
        <v>59</v>
      </c>
      <c r="C89" s="117" t="s">
        <v>362</v>
      </c>
      <c r="D89" s="117" t="s">
        <v>365</v>
      </c>
      <c r="E89" s="117" t="s">
        <v>112</v>
      </c>
      <c r="F89" s="117">
        <v>121</v>
      </c>
      <c r="G89" s="93"/>
      <c r="H89" s="93"/>
    </row>
    <row r="90" spans="1:8" ht="38.25" hidden="1">
      <c r="A90" s="59" t="s">
        <v>191</v>
      </c>
      <c r="B90" s="37" t="s">
        <v>59</v>
      </c>
      <c r="C90" s="117" t="s">
        <v>362</v>
      </c>
      <c r="D90" s="117" t="s">
        <v>365</v>
      </c>
      <c r="E90" s="117" t="s">
        <v>112</v>
      </c>
      <c r="F90" s="117" t="s">
        <v>192</v>
      </c>
      <c r="G90" s="93"/>
      <c r="H90" s="93"/>
    </row>
    <row r="91" spans="1:8" ht="39.75" customHeight="1">
      <c r="A91" s="54" t="s">
        <v>194</v>
      </c>
      <c r="B91" s="37" t="s">
        <v>59</v>
      </c>
      <c r="C91" s="29" t="s">
        <v>362</v>
      </c>
      <c r="D91" s="29" t="s">
        <v>364</v>
      </c>
      <c r="E91" s="119" t="s">
        <v>113</v>
      </c>
      <c r="F91" s="34"/>
      <c r="G91" s="63">
        <f>G92+G146+G183+G140</f>
        <v>17890.5003</v>
      </c>
      <c r="H91" s="63">
        <f>H92+H146+H183+H140</f>
        <v>16703.36236</v>
      </c>
    </row>
    <row r="92" spans="1:10" ht="26.25" customHeight="1">
      <c r="A92" s="28" t="s">
        <v>234</v>
      </c>
      <c r="B92" s="37" t="s">
        <v>59</v>
      </c>
      <c r="C92" s="29" t="s">
        <v>362</v>
      </c>
      <c r="D92" s="29" t="s">
        <v>364</v>
      </c>
      <c r="E92" s="117" t="s">
        <v>114</v>
      </c>
      <c r="F92" s="29"/>
      <c r="G92" s="49">
        <f>G93+G99</f>
        <v>9969.4503</v>
      </c>
      <c r="H92" s="49">
        <f>H93+H99</f>
        <v>9028.51236</v>
      </c>
      <c r="J92" s="127"/>
    </row>
    <row r="93" spans="1:8" ht="27" customHeight="1">
      <c r="A93" s="59" t="s">
        <v>188</v>
      </c>
      <c r="B93" s="37" t="s">
        <v>59</v>
      </c>
      <c r="C93" s="29" t="s">
        <v>362</v>
      </c>
      <c r="D93" s="29" t="s">
        <v>364</v>
      </c>
      <c r="E93" s="117" t="s">
        <v>115</v>
      </c>
      <c r="F93" s="29"/>
      <c r="G93" s="95">
        <f>G94</f>
        <v>8613.00015</v>
      </c>
      <c r="H93" s="95">
        <f>H94</f>
        <v>8028.34858</v>
      </c>
    </row>
    <row r="94" spans="1:8" ht="52.5" customHeight="1">
      <c r="A94" s="59" t="s">
        <v>231</v>
      </c>
      <c r="B94" s="37" t="s">
        <v>59</v>
      </c>
      <c r="C94" s="29" t="s">
        <v>362</v>
      </c>
      <c r="D94" s="29" t="s">
        <v>364</v>
      </c>
      <c r="E94" s="117" t="s">
        <v>115</v>
      </c>
      <c r="F94" s="29" t="s">
        <v>540</v>
      </c>
      <c r="G94" s="95">
        <f>G95</f>
        <v>8613.00015</v>
      </c>
      <c r="H94" s="95">
        <f>H95</f>
        <v>8028.34858</v>
      </c>
    </row>
    <row r="95" spans="1:8" ht="26.25" customHeight="1">
      <c r="A95" s="59" t="s">
        <v>197</v>
      </c>
      <c r="B95" s="37" t="s">
        <v>59</v>
      </c>
      <c r="C95" s="29" t="s">
        <v>362</v>
      </c>
      <c r="D95" s="29" t="s">
        <v>364</v>
      </c>
      <c r="E95" s="117" t="s">
        <v>115</v>
      </c>
      <c r="F95" s="29" t="s">
        <v>464</v>
      </c>
      <c r="G95" s="96">
        <f>'расх 2021-2022'!G31</f>
        <v>8613.00015</v>
      </c>
      <c r="H95" s="96">
        <f>'расх 2021-2022'!H31</f>
        <v>8028.34858</v>
      </c>
    </row>
    <row r="96" spans="1:8" ht="15.75" hidden="1">
      <c r="A96" s="59" t="s">
        <v>189</v>
      </c>
      <c r="B96" s="37" t="s">
        <v>59</v>
      </c>
      <c r="C96" s="29" t="s">
        <v>362</v>
      </c>
      <c r="D96" s="29" t="s">
        <v>364</v>
      </c>
      <c r="E96" s="117" t="s">
        <v>115</v>
      </c>
      <c r="F96" s="29" t="s">
        <v>377</v>
      </c>
      <c r="G96" s="42"/>
      <c r="H96" s="42"/>
    </row>
    <row r="97" spans="1:8" ht="15.75" hidden="1">
      <c r="A97" s="59" t="s">
        <v>200</v>
      </c>
      <c r="B97" s="37" t="s">
        <v>59</v>
      </c>
      <c r="C97" s="29" t="s">
        <v>362</v>
      </c>
      <c r="D97" s="29" t="s">
        <v>364</v>
      </c>
      <c r="E97" s="117" t="s">
        <v>115</v>
      </c>
      <c r="F97" s="29" t="s">
        <v>378</v>
      </c>
      <c r="G97" s="42"/>
      <c r="H97" s="42"/>
    </row>
    <row r="98" spans="1:8" ht="41.25" customHeight="1" hidden="1">
      <c r="A98" s="59" t="s">
        <v>191</v>
      </c>
      <c r="B98" s="37" t="s">
        <v>59</v>
      </c>
      <c r="C98" s="29" t="s">
        <v>362</v>
      </c>
      <c r="D98" s="29" t="s">
        <v>364</v>
      </c>
      <c r="E98" s="117" t="s">
        <v>115</v>
      </c>
      <c r="F98" s="29" t="s">
        <v>192</v>
      </c>
      <c r="G98" s="42"/>
      <c r="H98" s="42"/>
    </row>
    <row r="99" spans="1:8" ht="19.5" customHeight="1">
      <c r="A99" s="59" t="s">
        <v>196</v>
      </c>
      <c r="B99" s="37" t="s">
        <v>59</v>
      </c>
      <c r="C99" s="29" t="s">
        <v>362</v>
      </c>
      <c r="D99" s="29" t="s">
        <v>364</v>
      </c>
      <c r="E99" s="117" t="s">
        <v>116</v>
      </c>
      <c r="F99" s="29"/>
      <c r="G99" s="49">
        <f>G100+G104</f>
        <v>1356.45015</v>
      </c>
      <c r="H99" s="49">
        <f>H100+H104</f>
        <v>1000.1637800000001</v>
      </c>
    </row>
    <row r="100" spans="1:8" ht="29.25" customHeight="1">
      <c r="A100" s="28" t="s">
        <v>235</v>
      </c>
      <c r="B100" s="37" t="s">
        <v>59</v>
      </c>
      <c r="C100" s="29" t="s">
        <v>362</v>
      </c>
      <c r="D100" s="29" t="s">
        <v>364</v>
      </c>
      <c r="E100" s="117" t="s">
        <v>116</v>
      </c>
      <c r="F100" s="29" t="s">
        <v>236</v>
      </c>
      <c r="G100" s="49">
        <f>G101</f>
        <v>1141.45015</v>
      </c>
      <c r="H100" s="49">
        <f>H101</f>
        <v>985.1637800000001</v>
      </c>
    </row>
    <row r="101" spans="1:8" ht="28.5" customHeight="1">
      <c r="A101" s="59" t="s">
        <v>237</v>
      </c>
      <c r="B101" s="37" t="s">
        <v>59</v>
      </c>
      <c r="C101" s="29" t="s">
        <v>362</v>
      </c>
      <c r="D101" s="29" t="s">
        <v>364</v>
      </c>
      <c r="E101" s="117" t="s">
        <v>116</v>
      </c>
      <c r="F101" s="29" t="s">
        <v>198</v>
      </c>
      <c r="G101" s="42">
        <f>'расх 2021-2022'!G37</f>
        <v>1141.45015</v>
      </c>
      <c r="H101" s="42">
        <f>'расх 2021-2022'!H37</f>
        <v>985.1637800000001</v>
      </c>
    </row>
    <row r="102" spans="1:8" ht="25.5" hidden="1">
      <c r="A102" s="28" t="s">
        <v>379</v>
      </c>
      <c r="B102" s="37" t="s">
        <v>59</v>
      </c>
      <c r="C102" s="29" t="s">
        <v>362</v>
      </c>
      <c r="D102" s="29" t="s">
        <v>364</v>
      </c>
      <c r="E102" s="117" t="s">
        <v>116</v>
      </c>
      <c r="F102" s="29" t="s">
        <v>380</v>
      </c>
      <c r="G102" s="49"/>
      <c r="H102" s="49"/>
    </row>
    <row r="103" spans="1:8" ht="27" customHeight="1" hidden="1">
      <c r="A103" s="28" t="s">
        <v>457</v>
      </c>
      <c r="B103" s="37" t="s">
        <v>59</v>
      </c>
      <c r="C103" s="29" t="s">
        <v>362</v>
      </c>
      <c r="D103" s="29" t="s">
        <v>364</v>
      </c>
      <c r="E103" s="117" t="s">
        <v>116</v>
      </c>
      <c r="F103" s="29" t="s">
        <v>381</v>
      </c>
      <c r="G103" s="49"/>
      <c r="H103" s="49"/>
    </row>
    <row r="104" spans="1:8" ht="16.5" customHeight="1">
      <c r="A104" s="28" t="s">
        <v>46</v>
      </c>
      <c r="B104" s="37" t="s">
        <v>59</v>
      </c>
      <c r="C104" s="29" t="s">
        <v>362</v>
      </c>
      <c r="D104" s="29" t="s">
        <v>364</v>
      </c>
      <c r="E104" s="117" t="s">
        <v>116</v>
      </c>
      <c r="F104" s="29" t="s">
        <v>238</v>
      </c>
      <c r="G104" s="42">
        <f>G105+G107</f>
        <v>215</v>
      </c>
      <c r="H104" s="42">
        <f>H105+H107</f>
        <v>15</v>
      </c>
    </row>
    <row r="105" spans="1:8" ht="16.5" customHeight="1" hidden="1">
      <c r="A105" s="28" t="s">
        <v>239</v>
      </c>
      <c r="B105" s="37" t="s">
        <v>59</v>
      </c>
      <c r="C105" s="29" t="s">
        <v>362</v>
      </c>
      <c r="D105" s="29" t="s">
        <v>364</v>
      </c>
      <c r="E105" s="117" t="s">
        <v>116</v>
      </c>
      <c r="F105" s="29" t="s">
        <v>240</v>
      </c>
      <c r="G105" s="42"/>
      <c r="H105" s="42">
        <f>'расх 20 г'!H42</f>
        <v>0</v>
      </c>
    </row>
    <row r="106" spans="1:8" ht="66.75" customHeight="1" hidden="1">
      <c r="A106" s="143" t="s">
        <v>241</v>
      </c>
      <c r="B106" s="37" t="s">
        <v>59</v>
      </c>
      <c r="C106" s="29" t="s">
        <v>362</v>
      </c>
      <c r="D106" s="29" t="s">
        <v>364</v>
      </c>
      <c r="E106" s="117" t="s">
        <v>116</v>
      </c>
      <c r="F106" s="29" t="s">
        <v>299</v>
      </c>
      <c r="G106" s="42"/>
      <c r="H106" s="42"/>
    </row>
    <row r="107" spans="1:8" ht="18" customHeight="1">
      <c r="A107" s="28" t="s">
        <v>242</v>
      </c>
      <c r="B107" s="37" t="s">
        <v>59</v>
      </c>
      <c r="C107" s="29" t="s">
        <v>362</v>
      </c>
      <c r="D107" s="29" t="s">
        <v>364</v>
      </c>
      <c r="E107" s="117" t="s">
        <v>116</v>
      </c>
      <c r="F107" s="29" t="s">
        <v>201</v>
      </c>
      <c r="G107" s="42">
        <f>'расх 2021-2022'!G43</f>
        <v>215</v>
      </c>
      <c r="H107" s="42">
        <f>'расх 2021-2022'!H43</f>
        <v>15</v>
      </c>
    </row>
    <row r="108" spans="1:8" ht="17.25" customHeight="1" hidden="1">
      <c r="A108" s="28" t="s">
        <v>243</v>
      </c>
      <c r="B108" s="37" t="s">
        <v>59</v>
      </c>
      <c r="C108" s="29" t="s">
        <v>362</v>
      </c>
      <c r="D108" s="29" t="s">
        <v>364</v>
      </c>
      <c r="E108" s="117" t="s">
        <v>116</v>
      </c>
      <c r="F108" s="29" t="s">
        <v>383</v>
      </c>
      <c r="G108" s="42"/>
      <c r="H108" s="42"/>
    </row>
    <row r="109" spans="1:8" ht="17.25" customHeight="1" hidden="1">
      <c r="A109" s="28" t="s">
        <v>204</v>
      </c>
      <c r="B109" s="37" t="s">
        <v>59</v>
      </c>
      <c r="C109" s="29" t="s">
        <v>362</v>
      </c>
      <c r="D109" s="29" t="s">
        <v>364</v>
      </c>
      <c r="E109" s="117" t="s">
        <v>116</v>
      </c>
      <c r="F109" s="29" t="s">
        <v>203</v>
      </c>
      <c r="G109" s="42"/>
      <c r="H109" s="42"/>
    </row>
    <row r="110" spans="1:8" ht="39.75" customHeight="1" hidden="1">
      <c r="A110" s="28" t="s">
        <v>194</v>
      </c>
      <c r="B110" s="37" t="s">
        <v>59</v>
      </c>
      <c r="C110" s="29" t="s">
        <v>368</v>
      </c>
      <c r="D110" s="29" t="s">
        <v>362</v>
      </c>
      <c r="E110" s="117" t="s">
        <v>113</v>
      </c>
      <c r="F110" s="40"/>
      <c r="G110" s="96">
        <f>G111</f>
        <v>0</v>
      </c>
      <c r="H110" s="96">
        <f>H111</f>
        <v>0</v>
      </c>
    </row>
    <row r="111" spans="1:8" ht="15.75" customHeight="1" hidden="1">
      <c r="A111" s="46" t="s">
        <v>206</v>
      </c>
      <c r="B111" s="37" t="s">
        <v>59</v>
      </c>
      <c r="C111" s="29" t="s">
        <v>368</v>
      </c>
      <c r="D111" s="29" t="s">
        <v>362</v>
      </c>
      <c r="E111" s="117" t="s">
        <v>132</v>
      </c>
      <c r="F111" s="40"/>
      <c r="G111" s="96">
        <f>G112+G118+G127+G135+G124</f>
        <v>0</v>
      </c>
      <c r="H111" s="96">
        <f>H112+H118+H127+H135+H124</f>
        <v>0</v>
      </c>
    </row>
    <row r="112" spans="1:8" ht="27" customHeight="1" hidden="1">
      <c r="A112" s="28" t="s">
        <v>271</v>
      </c>
      <c r="B112" s="37" t="s">
        <v>59</v>
      </c>
      <c r="C112" s="29" t="s">
        <v>368</v>
      </c>
      <c r="D112" s="29" t="s">
        <v>362</v>
      </c>
      <c r="E112" s="117" t="s">
        <v>133</v>
      </c>
      <c r="F112" s="40"/>
      <c r="G112" s="96">
        <f>G113</f>
        <v>0</v>
      </c>
      <c r="H112" s="96">
        <f>H113</f>
        <v>0</v>
      </c>
    </row>
    <row r="113" spans="1:8" ht="42" customHeight="1" hidden="1">
      <c r="A113" s="59" t="s">
        <v>231</v>
      </c>
      <c r="B113" s="37" t="s">
        <v>59</v>
      </c>
      <c r="C113" s="29" t="s">
        <v>368</v>
      </c>
      <c r="D113" s="29" t="s">
        <v>362</v>
      </c>
      <c r="E113" s="117" t="s">
        <v>133</v>
      </c>
      <c r="F113" s="40" t="s">
        <v>540</v>
      </c>
      <c r="G113" s="96">
        <f>G114</f>
        <v>0</v>
      </c>
      <c r="H113" s="96">
        <f>H114</f>
        <v>0</v>
      </c>
    </row>
    <row r="114" spans="1:8" ht="16.5" customHeight="1" hidden="1">
      <c r="A114" s="28" t="s">
        <v>293</v>
      </c>
      <c r="B114" s="37" t="s">
        <v>59</v>
      </c>
      <c r="C114" s="29" t="s">
        <v>368</v>
      </c>
      <c r="D114" s="29" t="s">
        <v>362</v>
      </c>
      <c r="E114" s="117" t="s">
        <v>133</v>
      </c>
      <c r="F114" s="40" t="s">
        <v>428</v>
      </c>
      <c r="G114" s="96"/>
      <c r="H114" s="96"/>
    </row>
    <row r="115" spans="1:8" ht="15.75" hidden="1">
      <c r="A115" s="28" t="s">
        <v>272</v>
      </c>
      <c r="B115" s="37" t="s">
        <v>59</v>
      </c>
      <c r="C115" s="29" t="s">
        <v>368</v>
      </c>
      <c r="D115" s="29" t="s">
        <v>362</v>
      </c>
      <c r="E115" s="117" t="s">
        <v>133</v>
      </c>
      <c r="F115" s="29" t="s">
        <v>400</v>
      </c>
      <c r="G115" s="96"/>
      <c r="H115" s="96"/>
    </row>
    <row r="116" spans="1:8" ht="28.5" customHeight="1" hidden="1">
      <c r="A116" s="28" t="s">
        <v>273</v>
      </c>
      <c r="B116" s="37" t="s">
        <v>59</v>
      </c>
      <c r="C116" s="29" t="s">
        <v>368</v>
      </c>
      <c r="D116" s="29" t="s">
        <v>362</v>
      </c>
      <c r="E116" s="117" t="s">
        <v>133</v>
      </c>
      <c r="F116" s="29" t="s">
        <v>401</v>
      </c>
      <c r="G116" s="96"/>
      <c r="H116" s="96"/>
    </row>
    <row r="117" spans="1:8" ht="28.5" customHeight="1" hidden="1">
      <c r="A117" s="28" t="s">
        <v>274</v>
      </c>
      <c r="B117" s="37" t="s">
        <v>59</v>
      </c>
      <c r="C117" s="29" t="s">
        <v>368</v>
      </c>
      <c r="D117" s="29" t="s">
        <v>362</v>
      </c>
      <c r="E117" s="117" t="s">
        <v>133</v>
      </c>
      <c r="F117" s="29" t="s">
        <v>190</v>
      </c>
      <c r="G117" s="96"/>
      <c r="H117" s="96"/>
    </row>
    <row r="118" spans="1:8" ht="29.25" customHeight="1" hidden="1">
      <c r="A118" s="28" t="s">
        <v>276</v>
      </c>
      <c r="B118" s="37" t="s">
        <v>59</v>
      </c>
      <c r="C118" s="29" t="s">
        <v>368</v>
      </c>
      <c r="D118" s="29" t="s">
        <v>362</v>
      </c>
      <c r="E118" s="117" t="s">
        <v>135</v>
      </c>
      <c r="F118" s="40"/>
      <c r="G118" s="96">
        <f>G119</f>
        <v>0</v>
      </c>
      <c r="H118" s="96">
        <f>H119</f>
        <v>0</v>
      </c>
    </row>
    <row r="119" spans="1:8" ht="51" customHeight="1" hidden="1">
      <c r="A119" s="59" t="s">
        <v>231</v>
      </c>
      <c r="B119" s="37" t="s">
        <v>59</v>
      </c>
      <c r="C119" s="29" t="s">
        <v>368</v>
      </c>
      <c r="D119" s="29" t="s">
        <v>362</v>
      </c>
      <c r="E119" s="117" t="s">
        <v>135</v>
      </c>
      <c r="F119" s="40" t="s">
        <v>540</v>
      </c>
      <c r="G119" s="96">
        <f>G120</f>
        <v>0</v>
      </c>
      <c r="H119" s="96">
        <f>H120</f>
        <v>0</v>
      </c>
    </row>
    <row r="120" spans="1:8" ht="17.25" customHeight="1" hidden="1">
      <c r="A120" s="28" t="s">
        <v>64</v>
      </c>
      <c r="B120" s="37" t="s">
        <v>59</v>
      </c>
      <c r="C120" s="29" t="s">
        <v>368</v>
      </c>
      <c r="D120" s="29" t="s">
        <v>362</v>
      </c>
      <c r="E120" s="117" t="s">
        <v>135</v>
      </c>
      <c r="F120" s="40" t="s">
        <v>428</v>
      </c>
      <c r="G120" s="96"/>
      <c r="H120" s="96"/>
    </row>
    <row r="121" spans="1:8" ht="15.75" hidden="1">
      <c r="A121" s="28" t="s">
        <v>272</v>
      </c>
      <c r="B121" s="37" t="s">
        <v>59</v>
      </c>
      <c r="C121" s="29" t="s">
        <v>368</v>
      </c>
      <c r="D121" s="29" t="s">
        <v>362</v>
      </c>
      <c r="E121" s="117" t="s">
        <v>135</v>
      </c>
      <c r="F121" s="29" t="s">
        <v>400</v>
      </c>
      <c r="G121" s="96"/>
      <c r="H121" s="96"/>
    </row>
    <row r="122" spans="1:8" ht="27.75" customHeight="1" hidden="1">
      <c r="A122" s="28" t="s">
        <v>273</v>
      </c>
      <c r="B122" s="37" t="s">
        <v>59</v>
      </c>
      <c r="C122" s="29" t="s">
        <v>368</v>
      </c>
      <c r="D122" s="29" t="s">
        <v>362</v>
      </c>
      <c r="E122" s="117" t="s">
        <v>277</v>
      </c>
      <c r="F122" s="29" t="s">
        <v>401</v>
      </c>
      <c r="G122" s="96"/>
      <c r="H122" s="96"/>
    </row>
    <row r="123" spans="1:8" ht="27.75" customHeight="1" hidden="1">
      <c r="A123" s="28" t="s">
        <v>274</v>
      </c>
      <c r="B123" s="37" t="s">
        <v>59</v>
      </c>
      <c r="C123" s="29" t="s">
        <v>368</v>
      </c>
      <c r="D123" s="29" t="s">
        <v>362</v>
      </c>
      <c r="E123" s="117" t="s">
        <v>135</v>
      </c>
      <c r="F123" s="29" t="s">
        <v>190</v>
      </c>
      <c r="G123" s="96"/>
      <c r="H123" s="96"/>
    </row>
    <row r="124" spans="1:8" ht="42" customHeight="1" hidden="1">
      <c r="A124" s="26" t="s">
        <v>73</v>
      </c>
      <c r="B124" s="37" t="s">
        <v>410</v>
      </c>
      <c r="C124" s="24" t="s">
        <v>368</v>
      </c>
      <c r="D124" s="24" t="s">
        <v>362</v>
      </c>
      <c r="E124" s="140" t="s">
        <v>137</v>
      </c>
      <c r="F124" s="24"/>
      <c r="G124" s="144">
        <f>G125</f>
        <v>0</v>
      </c>
      <c r="H124" s="144">
        <f>H125</f>
        <v>0</v>
      </c>
    </row>
    <row r="125" spans="1:8" ht="42" customHeight="1" hidden="1">
      <c r="A125" s="59" t="s">
        <v>231</v>
      </c>
      <c r="B125" s="37" t="s">
        <v>410</v>
      </c>
      <c r="C125" s="24" t="s">
        <v>368</v>
      </c>
      <c r="D125" s="24" t="s">
        <v>362</v>
      </c>
      <c r="E125" s="140" t="s">
        <v>137</v>
      </c>
      <c r="F125" s="24" t="s">
        <v>540</v>
      </c>
      <c r="G125" s="144">
        <f>G126</f>
        <v>0</v>
      </c>
      <c r="H125" s="144">
        <f>H126</f>
        <v>0</v>
      </c>
    </row>
    <row r="126" spans="1:8" ht="18" customHeight="1" hidden="1">
      <c r="A126" s="26" t="s">
        <v>293</v>
      </c>
      <c r="B126" s="37" t="s">
        <v>410</v>
      </c>
      <c r="C126" s="24" t="s">
        <v>368</v>
      </c>
      <c r="D126" s="24" t="s">
        <v>362</v>
      </c>
      <c r="E126" s="140" t="s">
        <v>137</v>
      </c>
      <c r="F126" s="40" t="s">
        <v>428</v>
      </c>
      <c r="G126" s="144"/>
      <c r="H126" s="144"/>
    </row>
    <row r="127" spans="1:8" ht="29.25" customHeight="1" hidden="1">
      <c r="A127" s="28" t="s">
        <v>275</v>
      </c>
      <c r="B127" s="37" t="s">
        <v>59</v>
      </c>
      <c r="C127" s="29" t="s">
        <v>368</v>
      </c>
      <c r="D127" s="29" t="s">
        <v>362</v>
      </c>
      <c r="E127" s="117" t="s">
        <v>134</v>
      </c>
      <c r="F127" s="29"/>
      <c r="G127" s="96">
        <f>G128+G132</f>
        <v>0</v>
      </c>
      <c r="H127" s="96">
        <f>H128+H132</f>
        <v>0</v>
      </c>
    </row>
    <row r="128" spans="1:8" ht="29.25" customHeight="1" hidden="1">
      <c r="A128" s="28" t="s">
        <v>235</v>
      </c>
      <c r="B128" s="37" t="s">
        <v>59</v>
      </c>
      <c r="C128" s="29" t="s">
        <v>368</v>
      </c>
      <c r="D128" s="29" t="s">
        <v>362</v>
      </c>
      <c r="E128" s="117" t="s">
        <v>134</v>
      </c>
      <c r="F128" s="29" t="s">
        <v>236</v>
      </c>
      <c r="G128" s="96">
        <f>G129</f>
        <v>0</v>
      </c>
      <c r="H128" s="96">
        <f>H129</f>
        <v>0</v>
      </c>
    </row>
    <row r="129" spans="1:8" ht="29.25" customHeight="1" hidden="1">
      <c r="A129" s="59" t="s">
        <v>237</v>
      </c>
      <c r="B129" s="37" t="s">
        <v>59</v>
      </c>
      <c r="C129" s="29" t="s">
        <v>368</v>
      </c>
      <c r="D129" s="29" t="s">
        <v>362</v>
      </c>
      <c r="E129" s="117" t="s">
        <v>134</v>
      </c>
      <c r="F129" s="29" t="s">
        <v>198</v>
      </c>
      <c r="G129" s="96"/>
      <c r="H129" s="96"/>
    </row>
    <row r="130" spans="1:8" ht="25.5" hidden="1">
      <c r="A130" s="28" t="s">
        <v>379</v>
      </c>
      <c r="B130" s="37" t="s">
        <v>59</v>
      </c>
      <c r="C130" s="29" t="s">
        <v>368</v>
      </c>
      <c r="D130" s="29" t="s">
        <v>362</v>
      </c>
      <c r="E130" s="117" t="s">
        <v>134</v>
      </c>
      <c r="F130" s="29" t="s">
        <v>380</v>
      </c>
      <c r="G130" s="95"/>
      <c r="H130" s="95"/>
    </row>
    <row r="131" spans="1:8" ht="27" customHeight="1" hidden="1">
      <c r="A131" s="28" t="s">
        <v>457</v>
      </c>
      <c r="B131" s="37" t="s">
        <v>59</v>
      </c>
      <c r="C131" s="29" t="s">
        <v>368</v>
      </c>
      <c r="D131" s="29" t="s">
        <v>362</v>
      </c>
      <c r="E131" s="117" t="s">
        <v>134</v>
      </c>
      <c r="F131" s="29" t="s">
        <v>381</v>
      </c>
      <c r="G131" s="95"/>
      <c r="H131" s="95"/>
    </row>
    <row r="132" spans="1:8" ht="16.5" customHeight="1" hidden="1">
      <c r="A132" s="28" t="s">
        <v>46</v>
      </c>
      <c r="B132" s="37" t="s">
        <v>59</v>
      </c>
      <c r="C132" s="29" t="s">
        <v>368</v>
      </c>
      <c r="D132" s="29" t="s">
        <v>362</v>
      </c>
      <c r="E132" s="117" t="s">
        <v>134</v>
      </c>
      <c r="F132" s="29" t="s">
        <v>238</v>
      </c>
      <c r="G132" s="95">
        <f>G133</f>
        <v>0</v>
      </c>
      <c r="H132" s="95">
        <f>H133</f>
        <v>0</v>
      </c>
    </row>
    <row r="133" spans="1:8" ht="18" customHeight="1" hidden="1">
      <c r="A133" s="28" t="s">
        <v>202</v>
      </c>
      <c r="B133" s="37" t="s">
        <v>59</v>
      </c>
      <c r="C133" s="29" t="s">
        <v>368</v>
      </c>
      <c r="D133" s="29" t="s">
        <v>362</v>
      </c>
      <c r="E133" s="117" t="s">
        <v>134</v>
      </c>
      <c r="F133" s="29" t="s">
        <v>201</v>
      </c>
      <c r="G133" s="96"/>
      <c r="H133" s="96"/>
    </row>
    <row r="134" spans="1:8" ht="17.25" customHeight="1" hidden="1">
      <c r="A134" s="28" t="s">
        <v>382</v>
      </c>
      <c r="B134" s="37" t="s">
        <v>59</v>
      </c>
      <c r="C134" s="29" t="s">
        <v>368</v>
      </c>
      <c r="D134" s="29" t="s">
        <v>362</v>
      </c>
      <c r="E134" s="117" t="s">
        <v>134</v>
      </c>
      <c r="F134" s="29" t="s">
        <v>383</v>
      </c>
      <c r="G134" s="96"/>
      <c r="H134" s="96"/>
    </row>
    <row r="135" spans="1:8" ht="27.75" customHeight="1" hidden="1">
      <c r="A135" s="28" t="s">
        <v>278</v>
      </c>
      <c r="B135" s="37" t="s">
        <v>59</v>
      </c>
      <c r="C135" s="29" t="s">
        <v>368</v>
      </c>
      <c r="D135" s="29" t="s">
        <v>362</v>
      </c>
      <c r="E135" s="117" t="s">
        <v>136</v>
      </c>
      <c r="F135" s="29"/>
      <c r="G135" s="96">
        <f>G136</f>
        <v>0</v>
      </c>
      <c r="H135" s="96">
        <f>H136</f>
        <v>0</v>
      </c>
    </row>
    <row r="136" spans="1:8" ht="27.75" customHeight="1" hidden="1">
      <c r="A136" s="28" t="s">
        <v>235</v>
      </c>
      <c r="B136" s="37" t="s">
        <v>59</v>
      </c>
      <c r="C136" s="29" t="s">
        <v>368</v>
      </c>
      <c r="D136" s="29" t="s">
        <v>362</v>
      </c>
      <c r="E136" s="117" t="s">
        <v>136</v>
      </c>
      <c r="F136" s="29" t="s">
        <v>236</v>
      </c>
      <c r="G136" s="96">
        <f>G137</f>
        <v>0</v>
      </c>
      <c r="H136" s="96">
        <f>H137</f>
        <v>0</v>
      </c>
    </row>
    <row r="137" spans="1:8" ht="27.75" customHeight="1" hidden="1">
      <c r="A137" s="59" t="s">
        <v>237</v>
      </c>
      <c r="B137" s="37" t="s">
        <v>59</v>
      </c>
      <c r="C137" s="29" t="s">
        <v>368</v>
      </c>
      <c r="D137" s="29" t="s">
        <v>362</v>
      </c>
      <c r="E137" s="117" t="s">
        <v>136</v>
      </c>
      <c r="F137" s="29" t="s">
        <v>198</v>
      </c>
      <c r="G137" s="96"/>
      <c r="H137" s="96"/>
    </row>
    <row r="138" spans="1:8" ht="25.5" hidden="1">
      <c r="A138" s="28" t="s">
        <v>379</v>
      </c>
      <c r="B138" s="37" t="s">
        <v>59</v>
      </c>
      <c r="C138" s="29" t="s">
        <v>368</v>
      </c>
      <c r="D138" s="29" t="s">
        <v>362</v>
      </c>
      <c r="E138" s="117" t="s">
        <v>136</v>
      </c>
      <c r="F138" s="29" t="s">
        <v>380</v>
      </c>
      <c r="G138" s="96"/>
      <c r="H138" s="96"/>
    </row>
    <row r="139" spans="1:8" ht="26.25" customHeight="1" hidden="1">
      <c r="A139" s="28" t="s">
        <v>457</v>
      </c>
      <c r="B139" s="37" t="s">
        <v>59</v>
      </c>
      <c r="C139" s="29" t="s">
        <v>368</v>
      </c>
      <c r="D139" s="29" t="s">
        <v>362</v>
      </c>
      <c r="E139" s="117" t="s">
        <v>136</v>
      </c>
      <c r="F139" s="29" t="s">
        <v>381</v>
      </c>
      <c r="G139" s="96"/>
      <c r="H139" s="96"/>
    </row>
    <row r="140" spans="1:8" ht="26.25" customHeight="1">
      <c r="A140" s="64" t="s">
        <v>601</v>
      </c>
      <c r="B140" s="37"/>
      <c r="C140" s="29"/>
      <c r="D140" s="29"/>
      <c r="E140" s="74" t="s">
        <v>132</v>
      </c>
      <c r="F140" s="29"/>
      <c r="G140" s="191">
        <f>'расх 2021-2022'!G161</f>
        <v>5344.15</v>
      </c>
      <c r="H140" s="191">
        <f>'расх 2021-2022'!H161</f>
        <v>5347.15</v>
      </c>
    </row>
    <row r="141" spans="1:8" ht="26.25" customHeight="1">
      <c r="A141" s="28" t="s">
        <v>620</v>
      </c>
      <c r="B141" s="37"/>
      <c r="C141" s="29"/>
      <c r="D141" s="29"/>
      <c r="E141" s="71" t="s">
        <v>622</v>
      </c>
      <c r="F141" s="29" t="s">
        <v>400</v>
      </c>
      <c r="G141" s="96">
        <f>'расх 2021-2022'!G162</f>
        <v>3910.1</v>
      </c>
      <c r="H141" s="96">
        <f>'расх 2021-2022'!H162</f>
        <v>3910.1</v>
      </c>
    </row>
    <row r="142" spans="1:8" ht="26.25" customHeight="1">
      <c r="A142" s="28" t="s">
        <v>621</v>
      </c>
      <c r="B142" s="37"/>
      <c r="C142" s="29"/>
      <c r="D142" s="29"/>
      <c r="E142" s="71" t="s">
        <v>622</v>
      </c>
      <c r="F142" s="29" t="s">
        <v>190</v>
      </c>
      <c r="G142" s="96">
        <f>'расх 2021-2022'!G163</f>
        <v>1180.85</v>
      </c>
      <c r="H142" s="96">
        <f>'расх 2021-2022'!H163</f>
        <v>1180.85</v>
      </c>
    </row>
    <row r="143" spans="1:8" ht="26.25" customHeight="1">
      <c r="A143" s="26" t="s">
        <v>602</v>
      </c>
      <c r="B143" s="37"/>
      <c r="C143" s="29"/>
      <c r="D143" s="29"/>
      <c r="E143" s="71" t="s">
        <v>603</v>
      </c>
      <c r="F143" s="29" t="s">
        <v>236</v>
      </c>
      <c r="G143" s="96">
        <f>G144</f>
        <v>206</v>
      </c>
      <c r="H143" s="96">
        <f>H144</f>
        <v>209</v>
      </c>
    </row>
    <row r="144" spans="1:8" ht="26.25" customHeight="1">
      <c r="A144" s="28" t="s">
        <v>235</v>
      </c>
      <c r="B144" s="37"/>
      <c r="C144" s="29"/>
      <c r="D144" s="29"/>
      <c r="E144" s="71" t="s">
        <v>603</v>
      </c>
      <c r="F144" s="29" t="s">
        <v>198</v>
      </c>
      <c r="G144" s="96">
        <f>G145</f>
        <v>206</v>
      </c>
      <c r="H144" s="96">
        <f>H145</f>
        <v>209</v>
      </c>
    </row>
    <row r="145" spans="1:8" ht="26.25" customHeight="1">
      <c r="A145" s="26" t="s">
        <v>457</v>
      </c>
      <c r="B145" s="37"/>
      <c r="C145" s="29"/>
      <c r="D145" s="29"/>
      <c r="E145" s="71" t="s">
        <v>603</v>
      </c>
      <c r="F145" s="29" t="s">
        <v>381</v>
      </c>
      <c r="G145" s="96">
        <f>'расх 2021-2022'!G167</f>
        <v>206</v>
      </c>
      <c r="H145" s="96">
        <f>'расх 2021-2022'!H167</f>
        <v>209</v>
      </c>
    </row>
    <row r="146" spans="1:10" ht="26.25" customHeight="1">
      <c r="A146" s="66" t="s">
        <v>244</v>
      </c>
      <c r="B146" s="58" t="s">
        <v>157</v>
      </c>
      <c r="C146" s="69" t="s">
        <v>363</v>
      </c>
      <c r="D146" s="69" t="s">
        <v>365</v>
      </c>
      <c r="E146" s="74" t="s">
        <v>118</v>
      </c>
      <c r="F146" s="29"/>
      <c r="G146" s="96">
        <f>G147+G151+G156+G164</f>
        <v>852.3000000000001</v>
      </c>
      <c r="H146" s="96">
        <f>H147+H151+H156+H164</f>
        <v>873.1</v>
      </c>
      <c r="J146" s="127"/>
    </row>
    <row r="147" spans="1:8" ht="30.75" customHeight="1">
      <c r="A147" s="98" t="s">
        <v>207</v>
      </c>
      <c r="B147" s="37" t="s">
        <v>59</v>
      </c>
      <c r="C147" s="29" t="s">
        <v>362</v>
      </c>
      <c r="D147" s="29" t="s">
        <v>364</v>
      </c>
      <c r="E147" s="117" t="s">
        <v>117</v>
      </c>
      <c r="F147" s="29"/>
      <c r="G147" s="42">
        <f>G148</f>
        <v>1</v>
      </c>
      <c r="H147" s="42">
        <f>H148</f>
        <v>1</v>
      </c>
    </row>
    <row r="148" spans="1:8" ht="30.75" customHeight="1">
      <c r="A148" s="28" t="s">
        <v>235</v>
      </c>
      <c r="B148" s="37" t="s">
        <v>59</v>
      </c>
      <c r="C148" s="29" t="s">
        <v>362</v>
      </c>
      <c r="D148" s="29" t="s">
        <v>364</v>
      </c>
      <c r="E148" s="117" t="s">
        <v>117</v>
      </c>
      <c r="F148" s="29" t="s">
        <v>236</v>
      </c>
      <c r="G148" s="42">
        <f>G149</f>
        <v>1</v>
      </c>
      <c r="H148" s="42">
        <f>H149</f>
        <v>1</v>
      </c>
    </row>
    <row r="149" spans="1:8" ht="30.75" customHeight="1">
      <c r="A149" s="59" t="s">
        <v>237</v>
      </c>
      <c r="B149" s="37" t="s">
        <v>59</v>
      </c>
      <c r="C149" s="29" t="s">
        <v>362</v>
      </c>
      <c r="D149" s="29" t="s">
        <v>364</v>
      </c>
      <c r="E149" s="117" t="s">
        <v>117</v>
      </c>
      <c r="F149" s="29" t="s">
        <v>198</v>
      </c>
      <c r="G149" s="42">
        <f>'расх 2021-2022'!G49</f>
        <v>1</v>
      </c>
      <c r="H149" s="42">
        <f>'расх 2021-2022'!H49</f>
        <v>1</v>
      </c>
    </row>
    <row r="150" spans="1:8" ht="25.5" customHeight="1" hidden="1">
      <c r="A150" s="28" t="s">
        <v>457</v>
      </c>
      <c r="B150" s="37" t="s">
        <v>59</v>
      </c>
      <c r="C150" s="29" t="s">
        <v>362</v>
      </c>
      <c r="D150" s="29" t="s">
        <v>364</v>
      </c>
      <c r="E150" s="117" t="s">
        <v>117</v>
      </c>
      <c r="F150" s="29" t="s">
        <v>381</v>
      </c>
      <c r="G150" s="42"/>
      <c r="H150" s="42"/>
    </row>
    <row r="151" spans="1:8" ht="57" customHeight="1">
      <c r="A151" s="46" t="s">
        <v>214</v>
      </c>
      <c r="B151" s="37" t="s">
        <v>59</v>
      </c>
      <c r="C151" s="29" t="s">
        <v>364</v>
      </c>
      <c r="D151" s="29" t="s">
        <v>367</v>
      </c>
      <c r="E151" s="117" t="s">
        <v>124</v>
      </c>
      <c r="F151" s="29"/>
      <c r="G151" s="42">
        <f>G152</f>
        <v>41.8</v>
      </c>
      <c r="H151" s="42">
        <f>H152</f>
        <v>41.8</v>
      </c>
    </row>
    <row r="152" spans="1:8" ht="30.75" customHeight="1">
      <c r="A152" s="28" t="s">
        <v>235</v>
      </c>
      <c r="B152" s="37"/>
      <c r="C152" s="29"/>
      <c r="D152" s="29"/>
      <c r="E152" s="117" t="s">
        <v>124</v>
      </c>
      <c r="F152" s="29" t="s">
        <v>236</v>
      </c>
      <c r="G152" s="42">
        <f>G153</f>
        <v>41.8</v>
      </c>
      <c r="H152" s="42">
        <f>H153</f>
        <v>41.8</v>
      </c>
    </row>
    <row r="153" spans="1:8" ht="30.75" customHeight="1">
      <c r="A153" s="125" t="s">
        <v>237</v>
      </c>
      <c r="B153" s="37"/>
      <c r="C153" s="29"/>
      <c r="D153" s="29"/>
      <c r="E153" s="117" t="s">
        <v>124</v>
      </c>
      <c r="F153" s="29" t="s">
        <v>198</v>
      </c>
      <c r="G153" s="42">
        <f>'расх 2021-2022'!G98</f>
        <v>41.8</v>
      </c>
      <c r="H153" s="42">
        <f>'расх 2021-2022'!H98</f>
        <v>41.8</v>
      </c>
    </row>
    <row r="154" spans="1:8" ht="30.75" customHeight="1" hidden="1">
      <c r="A154" s="28" t="s">
        <v>457</v>
      </c>
      <c r="B154" s="37"/>
      <c r="C154" s="29"/>
      <c r="D154" s="29"/>
      <c r="E154" s="117" t="s">
        <v>117</v>
      </c>
      <c r="F154" s="29" t="s">
        <v>381</v>
      </c>
      <c r="G154" s="42">
        <f>'расх 20 г'!G124</f>
        <v>44.599999999999994</v>
      </c>
      <c r="H154" s="42">
        <f>'расх 20 г'!H124</f>
        <v>0</v>
      </c>
    </row>
    <row r="155" spans="1:8" ht="25.5" customHeight="1" hidden="1">
      <c r="A155" s="28" t="s">
        <v>457</v>
      </c>
      <c r="B155" s="37"/>
      <c r="C155" s="29"/>
      <c r="D155" s="29"/>
      <c r="E155" s="117" t="s">
        <v>117</v>
      </c>
      <c r="F155" s="29" t="s">
        <v>381</v>
      </c>
      <c r="G155" s="42"/>
      <c r="H155" s="42"/>
    </row>
    <row r="156" spans="1:8" ht="29.25" customHeight="1">
      <c r="A156" s="94" t="s">
        <v>208</v>
      </c>
      <c r="B156" s="37" t="s">
        <v>59</v>
      </c>
      <c r="C156" s="40" t="s">
        <v>362</v>
      </c>
      <c r="D156" s="40" t="s">
        <v>373</v>
      </c>
      <c r="E156" s="117" t="s">
        <v>618</v>
      </c>
      <c r="F156" s="40"/>
      <c r="G156" s="96">
        <f>G157+G161</f>
        <v>167.3</v>
      </c>
      <c r="H156" s="96">
        <f>H157+H161</f>
        <v>167.3</v>
      </c>
    </row>
    <row r="157" spans="1:8" ht="43.5" customHeight="1">
      <c r="A157" s="59" t="s">
        <v>231</v>
      </c>
      <c r="B157" s="37" t="s">
        <v>59</v>
      </c>
      <c r="C157" s="40" t="s">
        <v>362</v>
      </c>
      <c r="D157" s="40" t="s">
        <v>373</v>
      </c>
      <c r="E157" s="117" t="s">
        <v>618</v>
      </c>
      <c r="F157" s="40" t="s">
        <v>540</v>
      </c>
      <c r="G157" s="96">
        <f>G158</f>
        <v>131.3</v>
      </c>
      <c r="H157" s="96">
        <f>H158</f>
        <v>131.3</v>
      </c>
    </row>
    <row r="158" spans="1:8" ht="17.25" customHeight="1">
      <c r="A158" s="59" t="s">
        <v>197</v>
      </c>
      <c r="B158" s="37" t="s">
        <v>59</v>
      </c>
      <c r="C158" s="40" t="s">
        <v>362</v>
      </c>
      <c r="D158" s="40" t="s">
        <v>373</v>
      </c>
      <c r="E158" s="117" t="s">
        <v>618</v>
      </c>
      <c r="F158" s="40" t="s">
        <v>464</v>
      </c>
      <c r="G158" s="96">
        <f>'расх 2021-2022'!G55</f>
        <v>131.3</v>
      </c>
      <c r="H158" s="96">
        <f>'расх 2021-2022'!H55</f>
        <v>131.3</v>
      </c>
    </row>
    <row r="159" spans="1:8" ht="15.75" hidden="1">
      <c r="A159" s="59" t="s">
        <v>189</v>
      </c>
      <c r="B159" s="37" t="s">
        <v>59</v>
      </c>
      <c r="C159" s="40" t="s">
        <v>362</v>
      </c>
      <c r="D159" s="40" t="s">
        <v>373</v>
      </c>
      <c r="E159" s="117" t="s">
        <v>119</v>
      </c>
      <c r="F159" s="29" t="s">
        <v>377</v>
      </c>
      <c r="G159" s="42"/>
      <c r="H159" s="42"/>
    </row>
    <row r="160" spans="1:8" ht="38.25" hidden="1">
      <c r="A160" s="59" t="s">
        <v>191</v>
      </c>
      <c r="B160" s="37" t="s">
        <v>59</v>
      </c>
      <c r="C160" s="40" t="s">
        <v>362</v>
      </c>
      <c r="D160" s="40" t="s">
        <v>373</v>
      </c>
      <c r="E160" s="117" t="s">
        <v>119</v>
      </c>
      <c r="F160" s="29" t="s">
        <v>192</v>
      </c>
      <c r="G160" s="42"/>
      <c r="H160" s="42"/>
    </row>
    <row r="161" spans="1:8" ht="25.5">
      <c r="A161" s="28" t="s">
        <v>235</v>
      </c>
      <c r="B161" s="37" t="s">
        <v>59</v>
      </c>
      <c r="C161" s="40" t="s">
        <v>362</v>
      </c>
      <c r="D161" s="40" t="s">
        <v>373</v>
      </c>
      <c r="E161" s="117" t="s">
        <v>618</v>
      </c>
      <c r="F161" s="29" t="s">
        <v>236</v>
      </c>
      <c r="G161" s="42">
        <f>G162</f>
        <v>36</v>
      </c>
      <c r="H161" s="42">
        <f>H162</f>
        <v>36</v>
      </c>
    </row>
    <row r="162" spans="1:8" ht="25.5">
      <c r="A162" s="59" t="s">
        <v>199</v>
      </c>
      <c r="B162" s="37" t="s">
        <v>59</v>
      </c>
      <c r="C162" s="40" t="s">
        <v>362</v>
      </c>
      <c r="D162" s="40" t="s">
        <v>373</v>
      </c>
      <c r="E162" s="117" t="s">
        <v>618</v>
      </c>
      <c r="F162" s="29" t="s">
        <v>198</v>
      </c>
      <c r="G162" s="42">
        <f>'расх 2021-2022'!G59</f>
        <v>36</v>
      </c>
      <c r="H162" s="42">
        <f>'расх 2021-2022'!H59</f>
        <v>36</v>
      </c>
    </row>
    <row r="163" spans="1:8" ht="25.5" customHeight="1" hidden="1">
      <c r="A163" s="28"/>
      <c r="B163" s="37"/>
      <c r="C163" s="29"/>
      <c r="D163" s="29"/>
      <c r="E163" s="117"/>
      <c r="F163" s="29"/>
      <c r="G163" s="42"/>
      <c r="H163" s="42"/>
    </row>
    <row r="164" spans="1:8" ht="27.75" customHeight="1">
      <c r="A164" s="94" t="s">
        <v>389</v>
      </c>
      <c r="B164" s="37" t="s">
        <v>59</v>
      </c>
      <c r="C164" s="40" t="s">
        <v>363</v>
      </c>
      <c r="D164" s="40" t="s">
        <v>365</v>
      </c>
      <c r="E164" s="117" t="s">
        <v>122</v>
      </c>
      <c r="F164" s="40"/>
      <c r="G164" s="96">
        <f>G165+G170</f>
        <v>642.2</v>
      </c>
      <c r="H164" s="96">
        <f>H165+H170</f>
        <v>663</v>
      </c>
    </row>
    <row r="165" spans="1:8" ht="42" customHeight="1">
      <c r="A165" s="59" t="s">
        <v>231</v>
      </c>
      <c r="B165" s="37" t="s">
        <v>59</v>
      </c>
      <c r="C165" s="40" t="s">
        <v>363</v>
      </c>
      <c r="D165" s="40" t="s">
        <v>365</v>
      </c>
      <c r="E165" s="117" t="s">
        <v>122</v>
      </c>
      <c r="F165" s="40" t="s">
        <v>540</v>
      </c>
      <c r="G165" s="96">
        <f>G166</f>
        <v>614.5</v>
      </c>
      <c r="H165" s="96">
        <f>H166</f>
        <v>614.5</v>
      </c>
    </row>
    <row r="166" spans="1:8" ht="20.25" customHeight="1">
      <c r="A166" s="59" t="s">
        <v>197</v>
      </c>
      <c r="B166" s="37" t="s">
        <v>59</v>
      </c>
      <c r="C166" s="40" t="s">
        <v>363</v>
      </c>
      <c r="D166" s="40" t="s">
        <v>365</v>
      </c>
      <c r="E166" s="117" t="s">
        <v>122</v>
      </c>
      <c r="F166" s="40" t="s">
        <v>464</v>
      </c>
      <c r="G166" s="96">
        <f>'расх 2021-2022'!G76</f>
        <v>614.5</v>
      </c>
      <c r="H166" s="96">
        <f>'расх 2021-2022'!H76</f>
        <v>614.5</v>
      </c>
    </row>
    <row r="167" spans="1:8" ht="25.5" hidden="1">
      <c r="A167" s="59" t="s">
        <v>456</v>
      </c>
      <c r="B167" s="37" t="s">
        <v>59</v>
      </c>
      <c r="C167" s="40" t="s">
        <v>363</v>
      </c>
      <c r="D167" s="40" t="s">
        <v>365</v>
      </c>
      <c r="E167" s="117" t="s">
        <v>122</v>
      </c>
      <c r="F167" s="29" t="s">
        <v>377</v>
      </c>
      <c r="G167" s="42"/>
      <c r="H167" s="42"/>
    </row>
    <row r="168" spans="1:8" ht="15.75" hidden="1">
      <c r="A168" s="59" t="s">
        <v>200</v>
      </c>
      <c r="B168" s="37" t="s">
        <v>59</v>
      </c>
      <c r="C168" s="40" t="s">
        <v>363</v>
      </c>
      <c r="D168" s="40" t="s">
        <v>365</v>
      </c>
      <c r="E168" s="117" t="s">
        <v>122</v>
      </c>
      <c r="F168" s="29" t="s">
        <v>378</v>
      </c>
      <c r="G168" s="42"/>
      <c r="H168" s="42"/>
    </row>
    <row r="169" spans="1:8" ht="38.25" hidden="1">
      <c r="A169" s="59" t="s">
        <v>191</v>
      </c>
      <c r="B169" s="37" t="s">
        <v>59</v>
      </c>
      <c r="C169" s="40" t="s">
        <v>363</v>
      </c>
      <c r="D169" s="40" t="s">
        <v>365</v>
      </c>
      <c r="E169" s="117" t="s">
        <v>122</v>
      </c>
      <c r="F169" s="29" t="s">
        <v>192</v>
      </c>
      <c r="G169" s="42"/>
      <c r="H169" s="42"/>
    </row>
    <row r="170" spans="1:8" ht="28.5" customHeight="1">
      <c r="A170" s="28" t="s">
        <v>235</v>
      </c>
      <c r="B170" s="37" t="s">
        <v>59</v>
      </c>
      <c r="C170" s="40" t="s">
        <v>363</v>
      </c>
      <c r="D170" s="40" t="s">
        <v>365</v>
      </c>
      <c r="E170" s="117" t="s">
        <v>122</v>
      </c>
      <c r="F170" s="29" t="s">
        <v>236</v>
      </c>
      <c r="G170" s="42">
        <f>G171</f>
        <v>27.7</v>
      </c>
      <c r="H170" s="42">
        <f>H171</f>
        <v>48.5</v>
      </c>
    </row>
    <row r="171" spans="1:8" ht="25.5">
      <c r="A171" s="59" t="s">
        <v>237</v>
      </c>
      <c r="B171" s="37" t="s">
        <v>59</v>
      </c>
      <c r="C171" s="40" t="s">
        <v>363</v>
      </c>
      <c r="D171" s="40" t="s">
        <v>365</v>
      </c>
      <c r="E171" s="117" t="s">
        <v>122</v>
      </c>
      <c r="F171" s="29" t="s">
        <v>198</v>
      </c>
      <c r="G171" s="42">
        <f>'расх 2021-2022'!G81</f>
        <v>27.7</v>
      </c>
      <c r="H171" s="42">
        <f>'расх 2021-2022'!H81</f>
        <v>48.5</v>
      </c>
    </row>
    <row r="172" spans="1:8" ht="25.5" hidden="1">
      <c r="A172" s="28" t="s">
        <v>379</v>
      </c>
      <c r="B172" s="37" t="s">
        <v>59</v>
      </c>
      <c r="C172" s="40" t="s">
        <v>363</v>
      </c>
      <c r="D172" s="40" t="s">
        <v>365</v>
      </c>
      <c r="E172" s="117" t="s">
        <v>122</v>
      </c>
      <c r="F172" s="29" t="s">
        <v>380</v>
      </c>
      <c r="G172" s="96"/>
      <c r="H172" s="96"/>
    </row>
    <row r="173" spans="1:8" ht="29.25" customHeight="1" hidden="1">
      <c r="A173" s="28" t="s">
        <v>457</v>
      </c>
      <c r="B173" s="37" t="s">
        <v>59</v>
      </c>
      <c r="C173" s="40" t="s">
        <v>363</v>
      </c>
      <c r="D173" s="40" t="s">
        <v>365</v>
      </c>
      <c r="E173" s="117" t="s">
        <v>122</v>
      </c>
      <c r="F173" s="29" t="s">
        <v>381</v>
      </c>
      <c r="G173" s="42"/>
      <c r="H173" s="42"/>
    </row>
    <row r="174" spans="1:8" ht="29.25" customHeight="1" hidden="1">
      <c r="A174" s="94" t="s">
        <v>208</v>
      </c>
      <c r="B174" s="37" t="s">
        <v>59</v>
      </c>
      <c r="C174" s="40" t="s">
        <v>362</v>
      </c>
      <c r="D174" s="40" t="s">
        <v>373</v>
      </c>
      <c r="E174" s="117" t="s">
        <v>119</v>
      </c>
      <c r="F174" s="40"/>
      <c r="G174" s="96">
        <f>G175+G179</f>
        <v>0</v>
      </c>
      <c r="H174" s="96">
        <f>H175+H179</f>
        <v>0</v>
      </c>
    </row>
    <row r="175" spans="1:8" ht="43.5" customHeight="1" hidden="1">
      <c r="A175" s="59" t="s">
        <v>231</v>
      </c>
      <c r="B175" s="37" t="s">
        <v>59</v>
      </c>
      <c r="C175" s="40" t="s">
        <v>362</v>
      </c>
      <c r="D175" s="40" t="s">
        <v>373</v>
      </c>
      <c r="E175" s="117" t="s">
        <v>119</v>
      </c>
      <c r="F175" s="40" t="s">
        <v>540</v>
      </c>
      <c r="G175" s="96">
        <f>G176</f>
        <v>0</v>
      </c>
      <c r="H175" s="96">
        <f>H176</f>
        <v>0</v>
      </c>
    </row>
    <row r="176" spans="1:8" ht="17.25" customHeight="1" hidden="1">
      <c r="A176" s="59" t="s">
        <v>197</v>
      </c>
      <c r="B176" s="37" t="s">
        <v>59</v>
      </c>
      <c r="C176" s="40" t="s">
        <v>362</v>
      </c>
      <c r="D176" s="40" t="s">
        <v>373</v>
      </c>
      <c r="E176" s="117" t="s">
        <v>119</v>
      </c>
      <c r="F176" s="40" t="s">
        <v>464</v>
      </c>
      <c r="G176" s="96"/>
      <c r="H176" s="96"/>
    </row>
    <row r="177" spans="1:8" ht="15.75" hidden="1">
      <c r="A177" s="59" t="s">
        <v>189</v>
      </c>
      <c r="B177" s="37" t="s">
        <v>59</v>
      </c>
      <c r="C177" s="40" t="s">
        <v>362</v>
      </c>
      <c r="D177" s="40" t="s">
        <v>373</v>
      </c>
      <c r="E177" s="117" t="s">
        <v>119</v>
      </c>
      <c r="F177" s="29" t="s">
        <v>377</v>
      </c>
      <c r="G177" s="42"/>
      <c r="H177" s="42"/>
    </row>
    <row r="178" spans="1:8" ht="38.25" hidden="1">
      <c r="A178" s="59" t="s">
        <v>191</v>
      </c>
      <c r="B178" s="37" t="s">
        <v>59</v>
      </c>
      <c r="C178" s="40" t="s">
        <v>362</v>
      </c>
      <c r="D178" s="40" t="s">
        <v>373</v>
      </c>
      <c r="E178" s="117" t="s">
        <v>119</v>
      </c>
      <c r="F178" s="29" t="s">
        <v>192</v>
      </c>
      <c r="G178" s="42"/>
      <c r="H178" s="42"/>
    </row>
    <row r="179" spans="1:8" ht="25.5" hidden="1">
      <c r="A179" s="28" t="s">
        <v>235</v>
      </c>
      <c r="B179" s="37" t="s">
        <v>59</v>
      </c>
      <c r="C179" s="40" t="s">
        <v>362</v>
      </c>
      <c r="D179" s="40" t="s">
        <v>373</v>
      </c>
      <c r="E179" s="117" t="s">
        <v>119</v>
      </c>
      <c r="F179" s="29" t="s">
        <v>236</v>
      </c>
      <c r="G179" s="42">
        <f>G180</f>
        <v>0</v>
      </c>
      <c r="H179" s="42">
        <f>H180</f>
        <v>0</v>
      </c>
    </row>
    <row r="180" spans="1:8" ht="25.5" hidden="1">
      <c r="A180" s="59" t="s">
        <v>199</v>
      </c>
      <c r="B180" s="37" t="s">
        <v>59</v>
      </c>
      <c r="C180" s="40" t="s">
        <v>362</v>
      </c>
      <c r="D180" s="40" t="s">
        <v>373</v>
      </c>
      <c r="E180" s="117" t="s">
        <v>119</v>
      </c>
      <c r="F180" s="29" t="s">
        <v>198</v>
      </c>
      <c r="G180" s="42"/>
      <c r="H180" s="42"/>
    </row>
    <row r="181" spans="1:8" ht="25.5" hidden="1">
      <c r="A181" s="28" t="s">
        <v>379</v>
      </c>
      <c r="B181" s="37" t="s">
        <v>59</v>
      </c>
      <c r="C181" s="40" t="s">
        <v>362</v>
      </c>
      <c r="D181" s="40" t="s">
        <v>373</v>
      </c>
      <c r="E181" s="117" t="s">
        <v>119</v>
      </c>
      <c r="F181" s="29" t="s">
        <v>380</v>
      </c>
      <c r="G181" s="96"/>
      <c r="H181" s="96"/>
    </row>
    <row r="182" spans="1:8" ht="28.5" customHeight="1" hidden="1">
      <c r="A182" s="28" t="s">
        <v>457</v>
      </c>
      <c r="B182" s="37" t="s">
        <v>59</v>
      </c>
      <c r="C182" s="40" t="s">
        <v>362</v>
      </c>
      <c r="D182" s="40" t="s">
        <v>373</v>
      </c>
      <c r="E182" s="117" t="s">
        <v>119</v>
      </c>
      <c r="F182" s="29" t="s">
        <v>381</v>
      </c>
      <c r="G182" s="42"/>
      <c r="H182" s="42"/>
    </row>
    <row r="183" spans="1:12" s="68" customFormat="1" ht="29.25" customHeight="1">
      <c r="A183" s="75" t="s">
        <v>210</v>
      </c>
      <c r="B183" s="36" t="s">
        <v>59</v>
      </c>
      <c r="C183" s="34" t="s">
        <v>407</v>
      </c>
      <c r="D183" s="34" t="s">
        <v>362</v>
      </c>
      <c r="E183" s="119" t="s">
        <v>120</v>
      </c>
      <c r="F183" s="34"/>
      <c r="G183" s="136">
        <f>G184+G188+G192+G196+G202+G211+G217+G224+G228+G236+G240+G244+G252+G248+G256</f>
        <v>1724.6000000000001</v>
      </c>
      <c r="H183" s="136">
        <f>H184+H188+H192+H196+H202+H211+H217+H224+H228+H236+H240+H244+H252+H248+H256</f>
        <v>1454.6000000000001</v>
      </c>
      <c r="K183" s="145"/>
      <c r="L183" s="145"/>
    </row>
    <row r="184" spans="1:8" ht="15.75" customHeight="1">
      <c r="A184" s="98" t="s">
        <v>409</v>
      </c>
      <c r="B184" s="37" t="s">
        <v>59</v>
      </c>
      <c r="C184" s="29" t="s">
        <v>407</v>
      </c>
      <c r="D184" s="29" t="s">
        <v>362</v>
      </c>
      <c r="E184" s="117" t="s">
        <v>138</v>
      </c>
      <c r="F184" s="29"/>
      <c r="G184" s="96">
        <f>G185</f>
        <v>129.6</v>
      </c>
      <c r="H184" s="96">
        <f>H185</f>
        <v>129.6</v>
      </c>
    </row>
    <row r="185" spans="1:8" ht="15.75" customHeight="1">
      <c r="A185" s="98" t="s">
        <v>279</v>
      </c>
      <c r="B185" s="37" t="s">
        <v>59</v>
      </c>
      <c r="C185" s="29" t="s">
        <v>407</v>
      </c>
      <c r="D185" s="29" t="s">
        <v>362</v>
      </c>
      <c r="E185" s="117" t="s">
        <v>138</v>
      </c>
      <c r="F185" s="29" t="s">
        <v>280</v>
      </c>
      <c r="G185" s="96">
        <f>G186</f>
        <v>129.6</v>
      </c>
      <c r="H185" s="96">
        <f>H186</f>
        <v>129.6</v>
      </c>
    </row>
    <row r="186" spans="1:8" ht="15.75" customHeight="1">
      <c r="A186" s="76" t="s">
        <v>346</v>
      </c>
      <c r="B186" s="37"/>
      <c r="C186" s="29"/>
      <c r="D186" s="29"/>
      <c r="E186" s="117" t="s">
        <v>138</v>
      </c>
      <c r="F186" s="29" t="s">
        <v>539</v>
      </c>
      <c r="G186" s="96">
        <f>'расх 2021-2022'!G236</f>
        <v>129.6</v>
      </c>
      <c r="H186" s="96">
        <f>'расх 2021-2022'!H236</f>
        <v>129.6</v>
      </c>
    </row>
    <row r="187" spans="1:8" ht="13.5" customHeight="1" hidden="1">
      <c r="A187" s="28" t="s">
        <v>459</v>
      </c>
      <c r="B187" s="37" t="s">
        <v>59</v>
      </c>
      <c r="C187" s="29" t="s">
        <v>407</v>
      </c>
      <c r="D187" s="29" t="s">
        <v>362</v>
      </c>
      <c r="E187" s="117" t="s">
        <v>138</v>
      </c>
      <c r="F187" s="29" t="s">
        <v>410</v>
      </c>
      <c r="G187" s="146"/>
      <c r="H187" s="146"/>
    </row>
    <row r="188" spans="1:8" ht="15" customHeight="1">
      <c r="A188" s="28" t="s">
        <v>292</v>
      </c>
      <c r="B188" s="37" t="s">
        <v>59</v>
      </c>
      <c r="C188" s="29" t="s">
        <v>402</v>
      </c>
      <c r="D188" s="29" t="s">
        <v>362</v>
      </c>
      <c r="E188" s="117" t="s">
        <v>131</v>
      </c>
      <c r="F188" s="40"/>
      <c r="G188" s="96">
        <f>G189</f>
        <v>70</v>
      </c>
      <c r="H188" s="96">
        <f>H189</f>
        <v>0</v>
      </c>
    </row>
    <row r="189" spans="1:8" ht="28.5" customHeight="1">
      <c r="A189" s="28" t="s">
        <v>235</v>
      </c>
      <c r="B189" s="37" t="s">
        <v>59</v>
      </c>
      <c r="C189" s="29" t="s">
        <v>368</v>
      </c>
      <c r="D189" s="29" t="s">
        <v>362</v>
      </c>
      <c r="E189" s="117" t="s">
        <v>131</v>
      </c>
      <c r="F189" s="40" t="s">
        <v>236</v>
      </c>
      <c r="G189" s="96">
        <f>G190</f>
        <v>70</v>
      </c>
      <c r="H189" s="96">
        <f>H190</f>
        <v>0</v>
      </c>
    </row>
    <row r="190" spans="1:8" ht="27.75" customHeight="1">
      <c r="A190" s="59" t="s">
        <v>237</v>
      </c>
      <c r="B190" s="37" t="s">
        <v>59</v>
      </c>
      <c r="C190" s="29" t="s">
        <v>368</v>
      </c>
      <c r="D190" s="29" t="s">
        <v>362</v>
      </c>
      <c r="E190" s="117" t="s">
        <v>131</v>
      </c>
      <c r="F190" s="40" t="s">
        <v>198</v>
      </c>
      <c r="G190" s="96">
        <f>'расх 2021-2022'!G229</f>
        <v>70</v>
      </c>
      <c r="H190" s="96">
        <f>'расх 2021-2022'!H229</f>
        <v>0</v>
      </c>
    </row>
    <row r="191" spans="1:8" ht="26.25" customHeight="1" hidden="1">
      <c r="A191" s="28" t="s">
        <v>457</v>
      </c>
      <c r="B191" s="37" t="s">
        <v>59</v>
      </c>
      <c r="C191" s="29" t="s">
        <v>368</v>
      </c>
      <c r="D191" s="29" t="s">
        <v>362</v>
      </c>
      <c r="E191" s="117" t="s">
        <v>131</v>
      </c>
      <c r="F191" s="29" t="s">
        <v>381</v>
      </c>
      <c r="G191" s="96"/>
      <c r="H191" s="96"/>
    </row>
    <row r="192" spans="1:8" ht="28.5" customHeight="1">
      <c r="A192" s="28" t="s">
        <v>212</v>
      </c>
      <c r="B192" s="37" t="s">
        <v>59</v>
      </c>
      <c r="C192" s="29" t="s">
        <v>365</v>
      </c>
      <c r="D192" s="29" t="s">
        <v>366</v>
      </c>
      <c r="E192" s="117" t="s">
        <v>123</v>
      </c>
      <c r="F192" s="29"/>
      <c r="G192" s="96">
        <f>G193</f>
        <v>55</v>
      </c>
      <c r="H192" s="96">
        <f>H193</f>
        <v>55</v>
      </c>
    </row>
    <row r="193" spans="1:8" ht="28.5" customHeight="1">
      <c r="A193" s="28" t="s">
        <v>235</v>
      </c>
      <c r="B193" s="37" t="s">
        <v>59</v>
      </c>
      <c r="C193" s="29" t="s">
        <v>365</v>
      </c>
      <c r="D193" s="29" t="s">
        <v>366</v>
      </c>
      <c r="E193" s="117" t="s">
        <v>123</v>
      </c>
      <c r="F193" s="29" t="s">
        <v>236</v>
      </c>
      <c r="G193" s="96">
        <f>G194</f>
        <v>55</v>
      </c>
      <c r="H193" s="96">
        <f>H194</f>
        <v>55</v>
      </c>
    </row>
    <row r="194" spans="1:8" ht="28.5" customHeight="1">
      <c r="A194" s="59" t="s">
        <v>237</v>
      </c>
      <c r="B194" s="37" t="s">
        <v>59</v>
      </c>
      <c r="C194" s="29" t="s">
        <v>365</v>
      </c>
      <c r="D194" s="29" t="s">
        <v>366</v>
      </c>
      <c r="E194" s="117" t="s">
        <v>123</v>
      </c>
      <c r="F194" s="29" t="s">
        <v>198</v>
      </c>
      <c r="G194" s="96">
        <f>'расх 2021-2022'!G89</f>
        <v>55</v>
      </c>
      <c r="H194" s="96">
        <f>'расх 2021-2022'!H89</f>
        <v>55</v>
      </c>
    </row>
    <row r="195" spans="1:8" ht="27" customHeight="1" hidden="1">
      <c r="A195" s="28" t="s">
        <v>457</v>
      </c>
      <c r="B195" s="37" t="s">
        <v>59</v>
      </c>
      <c r="C195" s="29" t="s">
        <v>365</v>
      </c>
      <c r="D195" s="29" t="s">
        <v>366</v>
      </c>
      <c r="E195" s="117" t="s">
        <v>123</v>
      </c>
      <c r="F195" s="29" t="s">
        <v>381</v>
      </c>
      <c r="G195" s="96"/>
      <c r="H195" s="96"/>
    </row>
    <row r="196" spans="1:8" ht="39.75" customHeight="1">
      <c r="A196" s="147" t="s">
        <v>281</v>
      </c>
      <c r="B196" s="37" t="s">
        <v>59</v>
      </c>
      <c r="C196" s="29" t="s">
        <v>405</v>
      </c>
      <c r="D196" s="29" t="s">
        <v>363</v>
      </c>
      <c r="E196" s="117" t="s">
        <v>282</v>
      </c>
      <c r="F196" s="29"/>
      <c r="G196" s="96">
        <f>G197</f>
        <v>300</v>
      </c>
      <c r="H196" s="96">
        <f>H197</f>
        <v>100</v>
      </c>
    </row>
    <row r="197" spans="1:8" ht="29.25" customHeight="1">
      <c r="A197" s="28" t="s">
        <v>235</v>
      </c>
      <c r="B197" s="37" t="s">
        <v>59</v>
      </c>
      <c r="C197" s="29" t="s">
        <v>405</v>
      </c>
      <c r="D197" s="29" t="s">
        <v>363</v>
      </c>
      <c r="E197" s="117" t="s">
        <v>282</v>
      </c>
      <c r="F197" s="29" t="s">
        <v>236</v>
      </c>
      <c r="G197" s="96">
        <f>G198</f>
        <v>300</v>
      </c>
      <c r="H197" s="96">
        <f>H198</f>
        <v>100</v>
      </c>
    </row>
    <row r="198" spans="1:8" ht="29.25" customHeight="1">
      <c r="A198" s="59" t="s">
        <v>237</v>
      </c>
      <c r="B198" s="37" t="s">
        <v>59</v>
      </c>
      <c r="C198" s="29" t="s">
        <v>405</v>
      </c>
      <c r="D198" s="29" t="s">
        <v>363</v>
      </c>
      <c r="E198" s="117" t="s">
        <v>282</v>
      </c>
      <c r="F198" s="29" t="s">
        <v>198</v>
      </c>
      <c r="G198" s="96">
        <f>'расх 2021-2022'!G243</f>
        <v>300</v>
      </c>
      <c r="H198" s="96">
        <f>'расх 2021-2022'!H243</f>
        <v>100</v>
      </c>
    </row>
    <row r="199" spans="1:8" ht="29.25" customHeight="1" hidden="1">
      <c r="A199" s="28" t="s">
        <v>457</v>
      </c>
      <c r="B199" s="37" t="s">
        <v>59</v>
      </c>
      <c r="C199" s="29" t="s">
        <v>405</v>
      </c>
      <c r="D199" s="29" t="s">
        <v>363</v>
      </c>
      <c r="E199" s="117" t="s">
        <v>282</v>
      </c>
      <c r="F199" s="29" t="s">
        <v>381</v>
      </c>
      <c r="G199" s="96"/>
      <c r="H199" s="96"/>
    </row>
    <row r="200" spans="1:8" ht="30.75" customHeight="1" hidden="1">
      <c r="A200" s="28"/>
      <c r="B200" s="37" t="s">
        <v>59</v>
      </c>
      <c r="C200" s="29"/>
      <c r="D200" s="29"/>
      <c r="E200" s="117" t="s">
        <v>250</v>
      </c>
      <c r="F200" s="29"/>
      <c r="G200" s="49">
        <f>G201</f>
        <v>0</v>
      </c>
      <c r="H200" s="49">
        <f>H201</f>
        <v>0</v>
      </c>
    </row>
    <row r="201" spans="1:8" ht="30.75" customHeight="1" hidden="1">
      <c r="A201" s="28"/>
      <c r="B201" s="37" t="s">
        <v>59</v>
      </c>
      <c r="C201" s="29"/>
      <c r="D201" s="29"/>
      <c r="E201" s="117" t="s">
        <v>250</v>
      </c>
      <c r="F201" s="29" t="s">
        <v>381</v>
      </c>
      <c r="G201" s="49">
        <v>0</v>
      </c>
      <c r="H201" s="49">
        <v>0</v>
      </c>
    </row>
    <row r="202" spans="1:8" ht="15" customHeight="1">
      <c r="A202" s="28" t="s">
        <v>374</v>
      </c>
      <c r="B202" s="37" t="s">
        <v>59</v>
      </c>
      <c r="C202" s="29" t="s">
        <v>367</v>
      </c>
      <c r="D202" s="29" t="s">
        <v>363</v>
      </c>
      <c r="E202" s="117" t="s">
        <v>330</v>
      </c>
      <c r="F202" s="29"/>
      <c r="G202" s="42">
        <f>G203</f>
        <v>0</v>
      </c>
      <c r="H202" s="42">
        <f>H203</f>
        <v>0</v>
      </c>
    </row>
    <row r="203" spans="1:8" ht="28.5" customHeight="1" hidden="1">
      <c r="A203" s="28" t="s">
        <v>235</v>
      </c>
      <c r="B203" s="37" t="s">
        <v>59</v>
      </c>
      <c r="C203" s="29" t="s">
        <v>367</v>
      </c>
      <c r="D203" s="29" t="s">
        <v>363</v>
      </c>
      <c r="E203" s="117" t="s">
        <v>330</v>
      </c>
      <c r="F203" s="29" t="s">
        <v>236</v>
      </c>
      <c r="G203" s="42">
        <f>G204</f>
        <v>0</v>
      </c>
      <c r="H203" s="42">
        <f>H204</f>
        <v>0</v>
      </c>
    </row>
    <row r="204" spans="1:8" ht="30" customHeight="1" hidden="1">
      <c r="A204" s="59" t="s">
        <v>237</v>
      </c>
      <c r="B204" s="37" t="s">
        <v>59</v>
      </c>
      <c r="C204" s="29" t="s">
        <v>367</v>
      </c>
      <c r="D204" s="29" t="s">
        <v>363</v>
      </c>
      <c r="E204" s="117" t="s">
        <v>330</v>
      </c>
      <c r="F204" s="29" t="s">
        <v>198</v>
      </c>
      <c r="G204" s="42">
        <f>'расх 2021-2022'!G149</f>
        <v>0</v>
      </c>
      <c r="H204" s="42">
        <f>'расх 2021-2022'!H149</f>
        <v>0</v>
      </c>
    </row>
    <row r="205" spans="1:8" ht="29.25" customHeight="1" hidden="1">
      <c r="A205" s="28" t="s">
        <v>457</v>
      </c>
      <c r="B205" s="37" t="s">
        <v>59</v>
      </c>
      <c r="C205" s="29" t="s">
        <v>367</v>
      </c>
      <c r="D205" s="29" t="s">
        <v>363</v>
      </c>
      <c r="E205" s="117" t="s">
        <v>330</v>
      </c>
      <c r="F205" s="29" t="s">
        <v>381</v>
      </c>
      <c r="G205" s="42"/>
      <c r="H205" s="42"/>
    </row>
    <row r="206" spans="1:8" ht="51.75" customHeight="1" hidden="1">
      <c r="A206" s="87" t="s">
        <v>266</v>
      </c>
      <c r="B206" s="37" t="s">
        <v>59</v>
      </c>
      <c r="C206" s="29" t="s">
        <v>367</v>
      </c>
      <c r="D206" s="29" t="s">
        <v>363</v>
      </c>
      <c r="E206" s="117" t="s">
        <v>296</v>
      </c>
      <c r="F206" s="29"/>
      <c r="G206" s="42">
        <f aca="true" t="shared" si="7" ref="G206:H208">G207</f>
        <v>0</v>
      </c>
      <c r="H206" s="42">
        <f t="shared" si="7"/>
        <v>0</v>
      </c>
    </row>
    <row r="207" spans="1:8" ht="16.5" customHeight="1" hidden="1">
      <c r="A207" s="28" t="s">
        <v>267</v>
      </c>
      <c r="B207" s="37" t="s">
        <v>59</v>
      </c>
      <c r="C207" s="29" t="s">
        <v>367</v>
      </c>
      <c r="D207" s="29" t="s">
        <v>363</v>
      </c>
      <c r="E207" s="117" t="s">
        <v>444</v>
      </c>
      <c r="F207" s="29"/>
      <c r="G207" s="42">
        <f t="shared" si="7"/>
        <v>0</v>
      </c>
      <c r="H207" s="42">
        <f t="shared" si="7"/>
        <v>0</v>
      </c>
    </row>
    <row r="208" spans="1:8" ht="16.5" customHeight="1" hidden="1">
      <c r="A208" s="28" t="s">
        <v>268</v>
      </c>
      <c r="B208" s="37" t="s">
        <v>59</v>
      </c>
      <c r="C208" s="29" t="s">
        <v>367</v>
      </c>
      <c r="D208" s="29" t="s">
        <v>363</v>
      </c>
      <c r="E208" s="117" t="s">
        <v>445</v>
      </c>
      <c r="F208" s="29"/>
      <c r="G208" s="42">
        <f t="shared" si="7"/>
        <v>0</v>
      </c>
      <c r="H208" s="42">
        <f t="shared" si="7"/>
        <v>0</v>
      </c>
    </row>
    <row r="209" spans="1:8" ht="27.75" customHeight="1" hidden="1">
      <c r="A209" s="28" t="s">
        <v>457</v>
      </c>
      <c r="B209" s="37" t="s">
        <v>59</v>
      </c>
      <c r="C209" s="29" t="s">
        <v>367</v>
      </c>
      <c r="D209" s="29" t="s">
        <v>363</v>
      </c>
      <c r="E209" s="117" t="s">
        <v>445</v>
      </c>
      <c r="F209" s="29" t="s">
        <v>381</v>
      </c>
      <c r="G209" s="42"/>
      <c r="H209" s="42"/>
    </row>
    <row r="210" spans="1:8" ht="29.25" customHeight="1" hidden="1">
      <c r="A210" s="28" t="s">
        <v>210</v>
      </c>
      <c r="B210" s="37" t="s">
        <v>59</v>
      </c>
      <c r="C210" s="29" t="s">
        <v>367</v>
      </c>
      <c r="D210" s="29" t="s">
        <v>363</v>
      </c>
      <c r="E210" s="117" t="s">
        <v>209</v>
      </c>
      <c r="F210" s="29"/>
      <c r="G210" s="42">
        <f>G213</f>
        <v>0</v>
      </c>
      <c r="H210" s="42">
        <f>H213</f>
        <v>0</v>
      </c>
    </row>
    <row r="211" spans="1:8" ht="30.75" customHeight="1" hidden="1">
      <c r="A211" s="28" t="s">
        <v>153</v>
      </c>
      <c r="B211" s="37" t="s">
        <v>59</v>
      </c>
      <c r="C211" s="29" t="s">
        <v>415</v>
      </c>
      <c r="D211" s="29" t="s">
        <v>365</v>
      </c>
      <c r="E211" s="117" t="s">
        <v>139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347</v>
      </c>
      <c r="B212" s="37" t="s">
        <v>157</v>
      </c>
      <c r="C212" s="24" t="s">
        <v>415</v>
      </c>
      <c r="D212" s="24" t="s">
        <v>365</v>
      </c>
      <c r="E212" s="140" t="s">
        <v>139</v>
      </c>
      <c r="F212" s="29" t="s">
        <v>348</v>
      </c>
      <c r="G212" s="96">
        <f>G213</f>
        <v>0</v>
      </c>
      <c r="H212" s="96">
        <f>H213</f>
        <v>0</v>
      </c>
    </row>
    <row r="213" spans="1:8" ht="16.5" customHeight="1" hidden="1">
      <c r="A213" s="28" t="s">
        <v>537</v>
      </c>
      <c r="B213" s="37" t="s">
        <v>59</v>
      </c>
      <c r="C213" s="29" t="s">
        <v>415</v>
      </c>
      <c r="D213" s="29" t="s">
        <v>365</v>
      </c>
      <c r="E213" s="117" t="s">
        <v>139</v>
      </c>
      <c r="F213" s="29" t="s">
        <v>375</v>
      </c>
      <c r="G213" s="96"/>
      <c r="H213" s="96">
        <f>'расх 20 г'!H314</f>
        <v>0</v>
      </c>
    </row>
    <row r="214" spans="1:8" ht="27.75" customHeight="1" hidden="1">
      <c r="A214" s="28" t="s">
        <v>34</v>
      </c>
      <c r="B214" s="37" t="s">
        <v>59</v>
      </c>
      <c r="C214" s="29" t="s">
        <v>415</v>
      </c>
      <c r="D214" s="29" t="s">
        <v>365</v>
      </c>
      <c r="E214" s="117" t="s">
        <v>140</v>
      </c>
      <c r="F214" s="29"/>
      <c r="G214" s="96">
        <f>G216</f>
        <v>0</v>
      </c>
      <c r="H214" s="96">
        <f>H216</f>
        <v>0</v>
      </c>
    </row>
    <row r="215" spans="1:8" ht="18" customHeight="1" hidden="1">
      <c r="A215" s="28" t="s">
        <v>347</v>
      </c>
      <c r="B215" s="37"/>
      <c r="C215" s="29"/>
      <c r="D215" s="29"/>
      <c r="E215" s="117" t="s">
        <v>140</v>
      </c>
      <c r="F215" s="29" t="s">
        <v>348</v>
      </c>
      <c r="G215" s="96">
        <f>G216</f>
        <v>0</v>
      </c>
      <c r="H215" s="96">
        <f>H216</f>
        <v>0</v>
      </c>
    </row>
    <row r="216" spans="1:8" ht="17.25" customHeight="1" hidden="1">
      <c r="A216" s="28" t="s">
        <v>537</v>
      </c>
      <c r="B216" s="37" t="s">
        <v>59</v>
      </c>
      <c r="C216" s="29" t="s">
        <v>415</v>
      </c>
      <c r="D216" s="29" t="s">
        <v>365</v>
      </c>
      <c r="E216" s="117" t="s">
        <v>140</v>
      </c>
      <c r="F216" s="29" t="s">
        <v>375</v>
      </c>
      <c r="G216" s="96">
        <f>'расх 20 г'!G322</f>
        <v>0</v>
      </c>
      <c r="H216" s="96">
        <f>'расх 20 г'!H317</f>
        <v>0</v>
      </c>
    </row>
    <row r="217" spans="1:8" ht="28.5" customHeight="1" hidden="1">
      <c r="A217" s="28" t="s">
        <v>154</v>
      </c>
      <c r="B217" s="37" t="s">
        <v>59</v>
      </c>
      <c r="C217" s="29" t="s">
        <v>415</v>
      </c>
      <c r="D217" s="29" t="s">
        <v>365</v>
      </c>
      <c r="E217" s="117" t="s">
        <v>141</v>
      </c>
      <c r="F217" s="29"/>
      <c r="G217" s="96">
        <f>G219</f>
        <v>0</v>
      </c>
      <c r="H217" s="96">
        <f>H219</f>
        <v>0</v>
      </c>
    </row>
    <row r="218" spans="1:8" ht="16.5" customHeight="1" hidden="1">
      <c r="A218" s="28" t="s">
        <v>347</v>
      </c>
      <c r="B218" s="37"/>
      <c r="C218" s="29"/>
      <c r="D218" s="29"/>
      <c r="E218" s="117" t="s">
        <v>141</v>
      </c>
      <c r="F218" s="29" t="s">
        <v>348</v>
      </c>
      <c r="G218" s="96">
        <f>G219</f>
        <v>0</v>
      </c>
      <c r="H218" s="96">
        <f>H219</f>
        <v>0</v>
      </c>
    </row>
    <row r="219" spans="1:8" ht="17.25" customHeight="1" hidden="1">
      <c r="A219" s="28" t="s">
        <v>537</v>
      </c>
      <c r="B219" s="37" t="s">
        <v>59</v>
      </c>
      <c r="C219" s="29" t="s">
        <v>415</v>
      </c>
      <c r="D219" s="29" t="s">
        <v>365</v>
      </c>
      <c r="E219" s="117" t="s">
        <v>141</v>
      </c>
      <c r="F219" s="29" t="s">
        <v>375</v>
      </c>
      <c r="G219" s="96"/>
      <c r="H219" s="96">
        <f>'расх 20 г'!H320</f>
        <v>0</v>
      </c>
    </row>
    <row r="220" spans="1:8" ht="40.5" customHeight="1" hidden="1">
      <c r="A220" s="28" t="s">
        <v>65</v>
      </c>
      <c r="B220" s="37" t="s">
        <v>59</v>
      </c>
      <c r="C220" s="29" t="s">
        <v>367</v>
      </c>
      <c r="D220" s="29" t="s">
        <v>365</v>
      </c>
      <c r="E220" s="117" t="s">
        <v>66</v>
      </c>
      <c r="F220" s="29"/>
      <c r="G220" s="42">
        <f aca="true" t="shared" si="8" ref="G220:H222">G221</f>
        <v>0</v>
      </c>
      <c r="H220" s="42">
        <f t="shared" si="8"/>
        <v>0</v>
      </c>
    </row>
    <row r="221" spans="1:8" ht="29.25" customHeight="1" hidden="1">
      <c r="A221" s="28" t="s">
        <v>67</v>
      </c>
      <c r="B221" s="37" t="s">
        <v>59</v>
      </c>
      <c r="C221" s="29" t="s">
        <v>367</v>
      </c>
      <c r="D221" s="29" t="s">
        <v>365</v>
      </c>
      <c r="E221" s="117" t="s">
        <v>68</v>
      </c>
      <c r="F221" s="29"/>
      <c r="G221" s="42">
        <f t="shared" si="8"/>
        <v>0</v>
      </c>
      <c r="H221" s="42">
        <f t="shared" si="8"/>
        <v>0</v>
      </c>
    </row>
    <row r="222" spans="1:8" ht="21.75" customHeight="1" hidden="1">
      <c r="A222" s="28" t="s">
        <v>69</v>
      </c>
      <c r="B222" s="37" t="s">
        <v>59</v>
      </c>
      <c r="C222" s="29" t="s">
        <v>367</v>
      </c>
      <c r="D222" s="29" t="s">
        <v>365</v>
      </c>
      <c r="E222" s="117" t="s">
        <v>70</v>
      </c>
      <c r="F222" s="29"/>
      <c r="G222" s="42">
        <f t="shared" si="8"/>
        <v>0</v>
      </c>
      <c r="H222" s="42">
        <f t="shared" si="8"/>
        <v>0</v>
      </c>
    </row>
    <row r="223" spans="1:8" ht="25.5" customHeight="1" hidden="1">
      <c r="A223" s="28" t="s">
        <v>457</v>
      </c>
      <c r="B223" s="37" t="s">
        <v>59</v>
      </c>
      <c r="C223" s="29" t="s">
        <v>367</v>
      </c>
      <c r="D223" s="29" t="s">
        <v>365</v>
      </c>
      <c r="E223" s="117" t="s">
        <v>70</v>
      </c>
      <c r="F223" s="40" t="s">
        <v>381</v>
      </c>
      <c r="G223" s="42">
        <v>0</v>
      </c>
      <c r="H223" s="42">
        <v>0</v>
      </c>
    </row>
    <row r="224" spans="1:8" ht="14.25" customHeight="1">
      <c r="A224" s="17" t="s">
        <v>288</v>
      </c>
      <c r="B224" s="37" t="s">
        <v>59</v>
      </c>
      <c r="C224" s="29" t="s">
        <v>367</v>
      </c>
      <c r="D224" s="29" t="s">
        <v>365</v>
      </c>
      <c r="E224" s="117" t="s">
        <v>126</v>
      </c>
      <c r="F224" s="40"/>
      <c r="G224" s="96">
        <f>G225</f>
        <v>513.2</v>
      </c>
      <c r="H224" s="96">
        <f>H225</f>
        <v>513.2</v>
      </c>
    </row>
    <row r="225" spans="1:8" ht="27" customHeight="1">
      <c r="A225" s="28" t="s">
        <v>235</v>
      </c>
      <c r="B225" s="37" t="s">
        <v>59</v>
      </c>
      <c r="C225" s="29" t="s">
        <v>367</v>
      </c>
      <c r="D225" s="29" t="s">
        <v>365</v>
      </c>
      <c r="E225" s="117" t="s">
        <v>126</v>
      </c>
      <c r="F225" s="40" t="s">
        <v>236</v>
      </c>
      <c r="G225" s="96">
        <f>G226</f>
        <v>513.2</v>
      </c>
      <c r="H225" s="96">
        <f>H226</f>
        <v>513.2</v>
      </c>
    </row>
    <row r="226" spans="1:8" ht="27" customHeight="1">
      <c r="A226" s="59" t="s">
        <v>237</v>
      </c>
      <c r="B226" s="37" t="s">
        <v>59</v>
      </c>
      <c r="C226" s="29" t="s">
        <v>367</v>
      </c>
      <c r="D226" s="29" t="s">
        <v>365</v>
      </c>
      <c r="E226" s="117" t="s">
        <v>126</v>
      </c>
      <c r="F226" s="40" t="s">
        <v>198</v>
      </c>
      <c r="G226" s="96">
        <f>'расх 2021-2022'!G172</f>
        <v>513.2</v>
      </c>
      <c r="H226" s="96">
        <f>'расх 2021-2022'!H172</f>
        <v>513.2</v>
      </c>
    </row>
    <row r="227" spans="1:8" ht="27" customHeight="1" hidden="1">
      <c r="A227" s="28" t="s">
        <v>457</v>
      </c>
      <c r="B227" s="37" t="s">
        <v>59</v>
      </c>
      <c r="C227" s="29" t="s">
        <v>367</v>
      </c>
      <c r="D227" s="29" t="s">
        <v>365</v>
      </c>
      <c r="E227" s="117" t="s">
        <v>126</v>
      </c>
      <c r="F227" s="40" t="s">
        <v>381</v>
      </c>
      <c r="G227" s="96"/>
      <c r="H227" s="96"/>
    </row>
    <row r="228" spans="1:8" ht="26.25" customHeight="1">
      <c r="A228" s="94" t="s">
        <v>289</v>
      </c>
      <c r="B228" s="37" t="s">
        <v>59</v>
      </c>
      <c r="C228" s="29" t="s">
        <v>367</v>
      </c>
      <c r="D228" s="29" t="s">
        <v>365</v>
      </c>
      <c r="E228" s="117" t="s">
        <v>127</v>
      </c>
      <c r="F228" s="40"/>
      <c r="G228" s="96">
        <f>G229</f>
        <v>0</v>
      </c>
      <c r="H228" s="96">
        <f>H229</f>
        <v>0</v>
      </c>
    </row>
    <row r="229" spans="1:8" ht="26.25" customHeight="1">
      <c r="A229" s="28" t="s">
        <v>235</v>
      </c>
      <c r="B229" s="37" t="s">
        <v>59</v>
      </c>
      <c r="C229" s="29" t="s">
        <v>367</v>
      </c>
      <c r="D229" s="29" t="s">
        <v>365</v>
      </c>
      <c r="E229" s="117" t="s">
        <v>127</v>
      </c>
      <c r="F229" s="40" t="s">
        <v>236</v>
      </c>
      <c r="G229" s="96">
        <f>G230</f>
        <v>0</v>
      </c>
      <c r="H229" s="96">
        <f>H230</f>
        <v>0</v>
      </c>
    </row>
    <row r="230" spans="1:8" ht="26.25" customHeight="1">
      <c r="A230" s="59" t="s">
        <v>237</v>
      </c>
      <c r="B230" s="37" t="s">
        <v>59</v>
      </c>
      <c r="C230" s="29" t="s">
        <v>367</v>
      </c>
      <c r="D230" s="29" t="s">
        <v>365</v>
      </c>
      <c r="E230" s="117" t="s">
        <v>127</v>
      </c>
      <c r="F230" s="40" t="s">
        <v>198</v>
      </c>
      <c r="G230" s="96">
        <f>'расх 2021-2022'!G176</f>
        <v>0</v>
      </c>
      <c r="H230" s="96">
        <f>'расх 2021-2022'!H176</f>
        <v>0</v>
      </c>
    </row>
    <row r="231" spans="1:8" ht="27" customHeight="1" hidden="1">
      <c r="A231" s="28" t="s">
        <v>457</v>
      </c>
      <c r="B231" s="37" t="s">
        <v>59</v>
      </c>
      <c r="C231" s="29" t="s">
        <v>367</v>
      </c>
      <c r="D231" s="29" t="s">
        <v>365</v>
      </c>
      <c r="E231" s="117" t="s">
        <v>127</v>
      </c>
      <c r="F231" s="40" t="s">
        <v>381</v>
      </c>
      <c r="G231" s="96"/>
      <c r="H231" s="96"/>
    </row>
    <row r="232" spans="1:8" ht="15.75" customHeight="1" hidden="1">
      <c r="A232" s="17" t="s">
        <v>290</v>
      </c>
      <c r="B232" s="37" t="s">
        <v>59</v>
      </c>
      <c r="C232" s="29" t="s">
        <v>367</v>
      </c>
      <c r="D232" s="29" t="s">
        <v>365</v>
      </c>
      <c r="E232" s="117" t="s">
        <v>128</v>
      </c>
      <c r="F232" s="40"/>
      <c r="G232" s="96">
        <f>G233</f>
        <v>0</v>
      </c>
      <c r="H232" s="96">
        <f>H233</f>
        <v>0</v>
      </c>
    </row>
    <row r="233" spans="1:8" ht="28.5" customHeight="1" hidden="1">
      <c r="A233" s="28" t="s">
        <v>235</v>
      </c>
      <c r="B233" s="37" t="s">
        <v>59</v>
      </c>
      <c r="C233" s="29" t="s">
        <v>367</v>
      </c>
      <c r="D233" s="29" t="s">
        <v>365</v>
      </c>
      <c r="E233" s="117" t="s">
        <v>128</v>
      </c>
      <c r="F233" s="40" t="s">
        <v>236</v>
      </c>
      <c r="G233" s="96">
        <f>G234</f>
        <v>0</v>
      </c>
      <c r="H233" s="96">
        <f>H234</f>
        <v>0</v>
      </c>
    </row>
    <row r="234" spans="1:8" ht="27" customHeight="1" hidden="1">
      <c r="A234" s="59" t="s">
        <v>237</v>
      </c>
      <c r="B234" s="37" t="s">
        <v>59</v>
      </c>
      <c r="C234" s="29" t="s">
        <v>367</v>
      </c>
      <c r="D234" s="29" t="s">
        <v>365</v>
      </c>
      <c r="E234" s="117" t="s">
        <v>128</v>
      </c>
      <c r="F234" s="40" t="s">
        <v>198</v>
      </c>
      <c r="G234" s="96"/>
      <c r="H234" s="96"/>
    </row>
    <row r="235" spans="1:8" ht="26.25" customHeight="1" hidden="1">
      <c r="A235" s="28" t="s">
        <v>457</v>
      </c>
      <c r="B235" s="37" t="s">
        <v>59</v>
      </c>
      <c r="C235" s="29" t="s">
        <v>367</v>
      </c>
      <c r="D235" s="29" t="s">
        <v>365</v>
      </c>
      <c r="E235" s="117" t="s">
        <v>128</v>
      </c>
      <c r="F235" s="40" t="s">
        <v>381</v>
      </c>
      <c r="G235" s="96"/>
      <c r="H235" s="96"/>
    </row>
    <row r="236" spans="1:8" ht="15" customHeight="1">
      <c r="A236" s="28" t="s">
        <v>397</v>
      </c>
      <c r="B236" s="37" t="s">
        <v>59</v>
      </c>
      <c r="C236" s="29" t="s">
        <v>367</v>
      </c>
      <c r="D236" s="29" t="s">
        <v>365</v>
      </c>
      <c r="E236" s="117" t="s">
        <v>129</v>
      </c>
      <c r="F236" s="40"/>
      <c r="G236" s="96">
        <f>G237</f>
        <v>20</v>
      </c>
      <c r="H236" s="96">
        <f>H237</f>
        <v>20</v>
      </c>
    </row>
    <row r="237" spans="1:8" ht="28.5" customHeight="1">
      <c r="A237" s="28" t="s">
        <v>235</v>
      </c>
      <c r="B237" s="37" t="s">
        <v>59</v>
      </c>
      <c r="C237" s="29" t="s">
        <v>367</v>
      </c>
      <c r="D237" s="29" t="s">
        <v>365</v>
      </c>
      <c r="E237" s="117" t="s">
        <v>129</v>
      </c>
      <c r="F237" s="40" t="s">
        <v>236</v>
      </c>
      <c r="G237" s="96">
        <f>G238</f>
        <v>20</v>
      </c>
      <c r="H237" s="96">
        <f>H238</f>
        <v>20</v>
      </c>
    </row>
    <row r="238" spans="1:8" ht="30" customHeight="1">
      <c r="A238" s="59" t="s">
        <v>237</v>
      </c>
      <c r="B238" s="37" t="s">
        <v>59</v>
      </c>
      <c r="C238" s="29" t="s">
        <v>367</v>
      </c>
      <c r="D238" s="29" t="s">
        <v>365</v>
      </c>
      <c r="E238" s="117" t="s">
        <v>129</v>
      </c>
      <c r="F238" s="40" t="s">
        <v>198</v>
      </c>
      <c r="G238" s="96">
        <f>'расх 2021-2022'!G184</f>
        <v>20</v>
      </c>
      <c r="H238" s="96">
        <f>'расх 2021-2022'!H184</f>
        <v>20</v>
      </c>
    </row>
    <row r="239" spans="1:8" ht="27" customHeight="1" hidden="1">
      <c r="A239" s="28" t="s">
        <v>457</v>
      </c>
      <c r="B239" s="37" t="s">
        <v>59</v>
      </c>
      <c r="C239" s="29" t="s">
        <v>367</v>
      </c>
      <c r="D239" s="29" t="s">
        <v>365</v>
      </c>
      <c r="E239" s="117" t="s">
        <v>129</v>
      </c>
      <c r="F239" s="40" t="s">
        <v>381</v>
      </c>
      <c r="G239" s="96"/>
      <c r="H239" s="96"/>
    </row>
    <row r="240" spans="1:8" ht="27.75" customHeight="1">
      <c r="A240" s="28" t="s">
        <v>291</v>
      </c>
      <c r="B240" s="37" t="s">
        <v>59</v>
      </c>
      <c r="C240" s="29" t="s">
        <v>367</v>
      </c>
      <c r="D240" s="29" t="s">
        <v>365</v>
      </c>
      <c r="E240" s="117" t="s">
        <v>130</v>
      </c>
      <c r="F240" s="40"/>
      <c r="G240" s="96">
        <f>G241</f>
        <v>406.8</v>
      </c>
      <c r="H240" s="96">
        <f>H241</f>
        <v>406.8</v>
      </c>
    </row>
    <row r="241" spans="1:8" ht="27.75" customHeight="1">
      <c r="A241" s="28" t="s">
        <v>235</v>
      </c>
      <c r="B241" s="37" t="s">
        <v>59</v>
      </c>
      <c r="C241" s="29" t="s">
        <v>367</v>
      </c>
      <c r="D241" s="29" t="s">
        <v>365</v>
      </c>
      <c r="E241" s="117" t="s">
        <v>130</v>
      </c>
      <c r="F241" s="40" t="s">
        <v>236</v>
      </c>
      <c r="G241" s="96">
        <f>G242</f>
        <v>406.8</v>
      </c>
      <c r="H241" s="96">
        <f>H242</f>
        <v>406.8</v>
      </c>
    </row>
    <row r="242" spans="1:8" ht="27.75" customHeight="1">
      <c r="A242" s="59" t="s">
        <v>237</v>
      </c>
      <c r="B242" s="37" t="s">
        <v>59</v>
      </c>
      <c r="C242" s="29" t="s">
        <v>367</v>
      </c>
      <c r="D242" s="29" t="s">
        <v>365</v>
      </c>
      <c r="E242" s="117" t="s">
        <v>130</v>
      </c>
      <c r="F242" s="40" t="s">
        <v>198</v>
      </c>
      <c r="G242" s="96">
        <f>'расх 2021-2022'!G188</f>
        <v>406.8</v>
      </c>
      <c r="H242" s="96">
        <f>'расх 2021-2022'!H188</f>
        <v>406.8</v>
      </c>
    </row>
    <row r="243" spans="1:8" ht="27" customHeight="1" hidden="1">
      <c r="A243" s="28" t="s">
        <v>457</v>
      </c>
      <c r="B243" s="37" t="s">
        <v>59</v>
      </c>
      <c r="C243" s="29" t="s">
        <v>367</v>
      </c>
      <c r="D243" s="29" t="s">
        <v>365</v>
      </c>
      <c r="E243" s="117" t="s">
        <v>130</v>
      </c>
      <c r="F243" s="40" t="s">
        <v>381</v>
      </c>
      <c r="G243" s="96"/>
      <c r="H243" s="96"/>
    </row>
    <row r="244" spans="1:8" ht="28.5" customHeight="1">
      <c r="A244" s="28" t="s">
        <v>211</v>
      </c>
      <c r="B244" s="37" t="s">
        <v>59</v>
      </c>
      <c r="C244" s="40" t="s">
        <v>362</v>
      </c>
      <c r="D244" s="40" t="s">
        <v>373</v>
      </c>
      <c r="E244" s="117" t="s">
        <v>121</v>
      </c>
      <c r="F244" s="29"/>
      <c r="G244" s="42">
        <f>'расх 2021-2022'!G65</f>
        <v>100</v>
      </c>
      <c r="H244" s="42">
        <f>'расх 2021-2022'!H65</f>
        <v>100</v>
      </c>
    </row>
    <row r="245" spans="1:8" ht="28.5" customHeight="1">
      <c r="A245" s="28" t="s">
        <v>235</v>
      </c>
      <c r="B245" s="37" t="s">
        <v>59</v>
      </c>
      <c r="C245" s="40" t="s">
        <v>362</v>
      </c>
      <c r="D245" s="40" t="s">
        <v>373</v>
      </c>
      <c r="E245" s="117" t="s">
        <v>121</v>
      </c>
      <c r="F245" s="29" t="s">
        <v>236</v>
      </c>
      <c r="G245" s="42">
        <f>G246</f>
        <v>80</v>
      </c>
      <c r="H245" s="42">
        <f>H246</f>
        <v>80</v>
      </c>
    </row>
    <row r="246" spans="1:8" ht="28.5" customHeight="1">
      <c r="A246" s="59" t="s">
        <v>237</v>
      </c>
      <c r="B246" s="37" t="s">
        <v>59</v>
      </c>
      <c r="C246" s="40" t="s">
        <v>362</v>
      </c>
      <c r="D246" s="40" t="s">
        <v>373</v>
      </c>
      <c r="E246" s="117" t="s">
        <v>121</v>
      </c>
      <c r="F246" s="29" t="s">
        <v>198</v>
      </c>
      <c r="G246" s="49">
        <f>'расх 2021-2022'!G126</f>
        <v>80</v>
      </c>
      <c r="H246" s="49">
        <f>'расх 2021-2022'!H126</f>
        <v>80</v>
      </c>
    </row>
    <row r="247" spans="1:8" ht="27" customHeight="1" hidden="1">
      <c r="A247" s="28" t="s">
        <v>457</v>
      </c>
      <c r="B247" s="37" t="s">
        <v>59</v>
      </c>
      <c r="C247" s="40" t="s">
        <v>362</v>
      </c>
      <c r="D247" s="40" t="s">
        <v>373</v>
      </c>
      <c r="E247" s="117" t="s">
        <v>121</v>
      </c>
      <c r="F247" s="29" t="s">
        <v>381</v>
      </c>
      <c r="G247" s="42"/>
      <c r="H247" s="42"/>
    </row>
    <row r="248" spans="1:8" ht="15" customHeight="1">
      <c r="A248" s="28" t="s">
        <v>155</v>
      </c>
      <c r="B248" s="37" t="s">
        <v>59</v>
      </c>
      <c r="C248" s="29" t="s">
        <v>367</v>
      </c>
      <c r="D248" s="29" t="s">
        <v>362</v>
      </c>
      <c r="E248" s="117" t="s">
        <v>125</v>
      </c>
      <c r="F248" s="29"/>
      <c r="G248" s="49">
        <f>G249</f>
        <v>80</v>
      </c>
      <c r="H248" s="49">
        <f>H249</f>
        <v>80</v>
      </c>
    </row>
    <row r="249" spans="1:8" ht="28.5" customHeight="1">
      <c r="A249" s="28" t="s">
        <v>235</v>
      </c>
      <c r="B249" s="37" t="s">
        <v>59</v>
      </c>
      <c r="C249" s="29" t="s">
        <v>367</v>
      </c>
      <c r="D249" s="29" t="s">
        <v>362</v>
      </c>
      <c r="E249" s="117" t="s">
        <v>125</v>
      </c>
      <c r="F249" s="29" t="s">
        <v>236</v>
      </c>
      <c r="G249" s="49">
        <f>G250</f>
        <v>80</v>
      </c>
      <c r="H249" s="49">
        <f>H250</f>
        <v>80</v>
      </c>
    </row>
    <row r="250" spans="1:8" ht="29.25" customHeight="1">
      <c r="A250" s="59" t="s">
        <v>237</v>
      </c>
      <c r="B250" s="37" t="s">
        <v>59</v>
      </c>
      <c r="C250" s="29" t="s">
        <v>367</v>
      </c>
      <c r="D250" s="29" t="s">
        <v>362</v>
      </c>
      <c r="E250" s="117" t="s">
        <v>125</v>
      </c>
      <c r="F250" s="29" t="s">
        <v>198</v>
      </c>
      <c r="G250" s="49">
        <f>'расх 2021-2022'!G130</f>
        <v>80</v>
      </c>
      <c r="H250" s="49">
        <f>'расх 2021-2022'!H130</f>
        <v>80</v>
      </c>
    </row>
    <row r="251" spans="1:8" ht="30" customHeight="1" hidden="1">
      <c r="A251" s="28" t="s">
        <v>457</v>
      </c>
      <c r="B251" s="37" t="s">
        <v>59</v>
      </c>
      <c r="C251" s="29" t="s">
        <v>367</v>
      </c>
      <c r="D251" s="29" t="s">
        <v>362</v>
      </c>
      <c r="E251" s="117" t="s">
        <v>125</v>
      </c>
      <c r="F251" s="29" t="s">
        <v>381</v>
      </c>
      <c r="G251" s="49"/>
      <c r="H251" s="49"/>
    </row>
    <row r="252" spans="1:8" ht="16.5" customHeight="1">
      <c r="A252" s="28" t="s">
        <v>245</v>
      </c>
      <c r="B252" s="37" t="s">
        <v>59</v>
      </c>
      <c r="C252" s="40" t="s">
        <v>362</v>
      </c>
      <c r="D252" s="40" t="s">
        <v>373</v>
      </c>
      <c r="E252" s="117" t="s">
        <v>246</v>
      </c>
      <c r="F252" s="29"/>
      <c r="G252" s="42">
        <f aca="true" t="shared" si="9" ref="G252:H254">G253</f>
        <v>50</v>
      </c>
      <c r="H252" s="42">
        <f t="shared" si="9"/>
        <v>50</v>
      </c>
    </row>
    <row r="253" spans="1:8" ht="17.25" customHeight="1">
      <c r="A253" s="28" t="s">
        <v>46</v>
      </c>
      <c r="B253" s="37" t="s">
        <v>59</v>
      </c>
      <c r="C253" s="40" t="s">
        <v>362</v>
      </c>
      <c r="D253" s="40" t="s">
        <v>373</v>
      </c>
      <c r="E253" s="117" t="s">
        <v>246</v>
      </c>
      <c r="F253" s="29" t="s">
        <v>238</v>
      </c>
      <c r="G253" s="42">
        <f t="shared" si="9"/>
        <v>50</v>
      </c>
      <c r="H253" s="42">
        <f t="shared" si="9"/>
        <v>50</v>
      </c>
    </row>
    <row r="254" spans="1:8" ht="18" customHeight="1">
      <c r="A254" s="28" t="s">
        <v>242</v>
      </c>
      <c r="B254" s="37" t="s">
        <v>59</v>
      </c>
      <c r="C254" s="40" t="s">
        <v>362</v>
      </c>
      <c r="D254" s="40" t="s">
        <v>373</v>
      </c>
      <c r="E254" s="117" t="s">
        <v>246</v>
      </c>
      <c r="F254" s="29" t="s">
        <v>201</v>
      </c>
      <c r="G254" s="42">
        <f t="shared" si="9"/>
        <v>50</v>
      </c>
      <c r="H254" s="42">
        <f t="shared" si="9"/>
        <v>50</v>
      </c>
    </row>
    <row r="255" spans="1:8" ht="15.75" customHeight="1">
      <c r="A255" s="28" t="s">
        <v>204</v>
      </c>
      <c r="B255" s="37" t="s">
        <v>59</v>
      </c>
      <c r="C255" s="40" t="s">
        <v>362</v>
      </c>
      <c r="D255" s="40" t="s">
        <v>373</v>
      </c>
      <c r="E255" s="117" t="s">
        <v>246</v>
      </c>
      <c r="F255" s="29" t="s">
        <v>203</v>
      </c>
      <c r="G255" s="49">
        <f>'расх 2021-2022'!G70</f>
        <v>50</v>
      </c>
      <c r="H255" s="49">
        <f>'расх 2021-2022'!H70</f>
        <v>50</v>
      </c>
    </row>
    <row r="256" spans="1:8" ht="15.75" customHeight="1" hidden="1">
      <c r="A256" s="28" t="s">
        <v>587</v>
      </c>
      <c r="B256" s="37"/>
      <c r="C256" s="40"/>
      <c r="D256" s="40"/>
      <c r="E256" s="117" t="s">
        <v>589</v>
      </c>
      <c r="F256" s="29"/>
      <c r="G256" s="42">
        <f>G257</f>
        <v>0</v>
      </c>
      <c r="H256" s="42">
        <f>H257</f>
        <v>0</v>
      </c>
    </row>
    <row r="257" spans="1:8" ht="15.75" customHeight="1" hidden="1">
      <c r="A257" s="28" t="s">
        <v>588</v>
      </c>
      <c r="B257" s="37"/>
      <c r="C257" s="40"/>
      <c r="D257" s="40"/>
      <c r="E257" s="117" t="s">
        <v>589</v>
      </c>
      <c r="F257" s="29" t="s">
        <v>590</v>
      </c>
      <c r="G257" s="42">
        <f>G258</f>
        <v>0</v>
      </c>
      <c r="H257" s="42">
        <f>H258</f>
        <v>0</v>
      </c>
    </row>
    <row r="258" spans="1:8" ht="15.75" customHeight="1" hidden="1">
      <c r="A258" s="28"/>
      <c r="B258" s="37"/>
      <c r="C258" s="40"/>
      <c r="D258" s="40"/>
      <c r="E258" s="117" t="s">
        <v>589</v>
      </c>
      <c r="F258" s="29" t="s">
        <v>591</v>
      </c>
      <c r="G258" s="42">
        <f>'расх 2021-2022'!G251</f>
        <v>0</v>
      </c>
      <c r="H258" s="42">
        <f>'расх 2021-2022'!H251</f>
        <v>0</v>
      </c>
    </row>
    <row r="259" spans="1:8" s="68" customFormat="1" ht="15.75" customHeight="1">
      <c r="A259" s="54" t="s">
        <v>71</v>
      </c>
      <c r="B259" s="36"/>
      <c r="C259" s="101"/>
      <c r="D259" s="101"/>
      <c r="E259" s="119"/>
      <c r="F259" s="34"/>
      <c r="G259" s="35">
        <f>G77+G84+G91</f>
        <v>20051.64045</v>
      </c>
      <c r="H259" s="35">
        <f>H77+H84+H91</f>
        <v>18808.257149999998</v>
      </c>
    </row>
    <row r="260" spans="1:8" s="68" customFormat="1" ht="15" customHeight="1">
      <c r="A260" s="54" t="s">
        <v>72</v>
      </c>
      <c r="B260" s="36"/>
      <c r="C260" s="34"/>
      <c r="D260" s="34"/>
      <c r="E260" s="148"/>
      <c r="F260" s="34"/>
      <c r="G260" s="333">
        <f>G76+G259</f>
        <v>33595.902350000004</v>
      </c>
      <c r="H260" s="333">
        <f>H76+H259</f>
        <v>33986.73415999999</v>
      </c>
    </row>
    <row r="262" spans="7:8" ht="15.75">
      <c r="G262" s="127"/>
      <c r="H262" s="127"/>
    </row>
    <row r="263" spans="7:8" ht="15.75">
      <c r="G263" s="127"/>
      <c r="H263" s="127"/>
    </row>
    <row r="264" spans="7:8" ht="15.75">
      <c r="G264" s="127"/>
      <c r="H264" s="127"/>
    </row>
    <row r="266" spans="7:8" ht="15.75">
      <c r="G266" s="127"/>
      <c r="H266" s="127"/>
    </row>
    <row r="270" spans="7:8" ht="15.75">
      <c r="G270" s="127"/>
      <c r="H270" s="127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2" t="s">
        <v>83</v>
      </c>
    </row>
    <row r="3" spans="1:2" ht="15.75">
      <c r="A3" s="4"/>
      <c r="B3" s="252" t="s">
        <v>370</v>
      </c>
    </row>
    <row r="4" spans="1:2" ht="15.75">
      <c r="A4" s="4"/>
      <c r="B4" s="252" t="s">
        <v>542</v>
      </c>
    </row>
    <row r="5" spans="1:2" ht="15.75">
      <c r="A5" s="4"/>
      <c r="B5" s="219"/>
    </row>
    <row r="6" spans="1:2" ht="31.5" customHeight="1">
      <c r="A6" s="421" t="s">
        <v>79</v>
      </c>
      <c r="B6" s="421"/>
    </row>
    <row r="7" spans="1:2" ht="15.75" hidden="1">
      <c r="A7" s="303"/>
      <c r="B7" s="303"/>
    </row>
    <row r="8" spans="1:2" ht="15.75">
      <c r="A8" s="303"/>
      <c r="B8" s="303"/>
    </row>
    <row r="9" spans="1:2" ht="16.5" customHeight="1">
      <c r="A9" s="220" t="s">
        <v>534</v>
      </c>
      <c r="B9" s="220" t="s">
        <v>84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501</v>
      </c>
      <c r="B11" s="304"/>
    </row>
    <row r="12" spans="1:2" ht="168" customHeight="1">
      <c r="A12" s="143" t="s">
        <v>1</v>
      </c>
      <c r="B12" s="304">
        <v>186.7</v>
      </c>
    </row>
    <row r="13" spans="1:2" ht="12.75">
      <c r="A13" s="28" t="s">
        <v>417</v>
      </c>
      <c r="B13" s="304">
        <v>37</v>
      </c>
    </row>
    <row r="14" spans="1:2" ht="15.75">
      <c r="A14" s="305" t="s">
        <v>2</v>
      </c>
      <c r="B14" s="306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20"/>
  <sheetViews>
    <sheetView tabSelected="1" zoomScalePageLayoutView="0" workbookViewId="0" topLeftCell="A6">
      <selection activeCell="B8" sqref="B8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>
      <c r="A6" s="4"/>
      <c r="B6" s="252" t="s">
        <v>82</v>
      </c>
    </row>
    <row r="7" spans="1:2" ht="15.75">
      <c r="A7" s="4"/>
      <c r="B7" s="252" t="s">
        <v>370</v>
      </c>
    </row>
    <row r="8" spans="1:2" ht="15.75">
      <c r="A8" s="4"/>
      <c r="B8" s="252" t="s">
        <v>684</v>
      </c>
    </row>
    <row r="9" spans="1:2" ht="15.75">
      <c r="A9" s="4"/>
      <c r="B9" s="252"/>
    </row>
    <row r="10" spans="1:2" ht="15.75">
      <c r="A10" s="4"/>
      <c r="B10" s="219"/>
    </row>
    <row r="11" spans="1:2" ht="66.75" customHeight="1">
      <c r="A11" s="421" t="s">
        <v>676</v>
      </c>
      <c r="B11" s="421"/>
    </row>
    <row r="12" spans="1:2" ht="15.75" hidden="1">
      <c r="A12" s="303"/>
      <c r="B12" s="303"/>
    </row>
    <row r="13" spans="1:2" ht="15.75">
      <c r="A13" s="303"/>
      <c r="B13" s="303"/>
    </row>
    <row r="14" spans="1:2" ht="16.5" customHeight="1">
      <c r="A14" s="220" t="s">
        <v>534</v>
      </c>
      <c r="B14" s="220" t="s">
        <v>617</v>
      </c>
    </row>
    <row r="15" spans="1:2" ht="12.75">
      <c r="A15" s="220">
        <v>1</v>
      </c>
      <c r="B15" s="220">
        <v>2</v>
      </c>
    </row>
    <row r="16" spans="1:2" ht="15.75" customHeight="1" hidden="1">
      <c r="A16" s="28" t="s">
        <v>501</v>
      </c>
      <c r="B16" s="304"/>
    </row>
    <row r="17" spans="1:2" ht="168" customHeight="1">
      <c r="A17" s="143" t="s">
        <v>1</v>
      </c>
      <c r="B17" s="304">
        <f>203.2+70</f>
        <v>273.2</v>
      </c>
    </row>
    <row r="18" spans="1:2" ht="23.25" customHeight="1">
      <c r="A18" s="28" t="s">
        <v>417</v>
      </c>
      <c r="B18" s="304">
        <v>42.3</v>
      </c>
    </row>
    <row r="19" spans="1:2" ht="15.75">
      <c r="A19" s="305" t="s">
        <v>2</v>
      </c>
      <c r="B19" s="306">
        <f>B16+B17+B18</f>
        <v>315.5</v>
      </c>
    </row>
    <row r="20" spans="1:2" ht="15.75">
      <c r="A20" s="4"/>
      <c r="B20" s="4"/>
    </row>
  </sheetData>
  <sheetProtection/>
  <mergeCells count="1">
    <mergeCell ref="A11:B1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80</v>
      </c>
      <c r="F1" s="121"/>
    </row>
    <row r="2" spans="1:6" ht="15" customHeight="1">
      <c r="A2" s="217"/>
      <c r="B2" s="8"/>
      <c r="C2" s="152"/>
      <c r="D2" s="52"/>
      <c r="E2" s="418" t="s">
        <v>370</v>
      </c>
      <c r="F2" s="418"/>
    </row>
    <row r="3" spans="1:6" ht="15.75" customHeight="1">
      <c r="A3" s="217"/>
      <c r="B3" s="8"/>
      <c r="C3" s="52"/>
      <c r="D3" s="232"/>
      <c r="E3" s="416" t="s">
        <v>661</v>
      </c>
      <c r="F3" s="416"/>
    </row>
    <row r="4" spans="1:4" ht="15.75">
      <c r="A4" s="217"/>
      <c r="B4" s="8"/>
      <c r="C4" s="218"/>
      <c r="D4" s="218"/>
    </row>
    <row r="5" spans="1:6" ht="31.5" customHeight="1">
      <c r="A5" s="408" t="s">
        <v>608</v>
      </c>
      <c r="B5" s="408"/>
      <c r="C5" s="408"/>
      <c r="D5" s="408"/>
      <c r="E5" s="408"/>
      <c r="F5" s="408"/>
    </row>
    <row r="7" spans="1:6" s="221" customFormat="1" ht="32.25" customHeight="1">
      <c r="A7" s="403" t="s">
        <v>508</v>
      </c>
      <c r="B7" s="403"/>
      <c r="C7" s="409" t="s">
        <v>511</v>
      </c>
      <c r="D7" s="410"/>
      <c r="E7" s="419" t="s">
        <v>229</v>
      </c>
      <c r="F7" s="420"/>
    </row>
    <row r="8" spans="1:6" s="221" customFormat="1" ht="78.75" customHeight="1">
      <c r="A8" s="43" t="s">
        <v>512</v>
      </c>
      <c r="B8" s="43" t="s">
        <v>514</v>
      </c>
      <c r="C8" s="411"/>
      <c r="D8" s="412"/>
      <c r="E8" s="233">
        <v>2021</v>
      </c>
      <c r="F8" s="233">
        <v>2022</v>
      </c>
    </row>
    <row r="9" spans="1:6" s="223" customFormat="1" ht="15">
      <c r="A9" s="222" t="s">
        <v>515</v>
      </c>
      <c r="B9" s="40" t="s">
        <v>516</v>
      </c>
      <c r="C9" s="403">
        <v>3</v>
      </c>
      <c r="D9" s="403"/>
      <c r="E9" s="134">
        <v>4</v>
      </c>
      <c r="F9" s="134">
        <v>5</v>
      </c>
    </row>
    <row r="10" spans="1:6" s="226" customFormat="1" ht="30.75" customHeight="1">
      <c r="A10" s="224" t="s">
        <v>157</v>
      </c>
      <c r="B10" s="225" t="s">
        <v>517</v>
      </c>
      <c r="C10" s="414" t="s">
        <v>518</v>
      </c>
      <c r="D10" s="415"/>
      <c r="E10" s="333">
        <f>E13</f>
        <v>0</v>
      </c>
      <c r="F10" s="333">
        <f>F13</f>
        <v>0</v>
      </c>
    </row>
    <row r="11" spans="1:6" s="226" customFormat="1" ht="30.75" customHeight="1" hidden="1">
      <c r="A11" s="224" t="s">
        <v>157</v>
      </c>
      <c r="B11" s="225" t="s">
        <v>597</v>
      </c>
      <c r="C11" s="414" t="s">
        <v>598</v>
      </c>
      <c r="D11" s="417"/>
      <c r="E11" s="333"/>
      <c r="F11" s="333"/>
    </row>
    <row r="12" spans="1:6" s="226" customFormat="1" ht="30.75" customHeight="1" hidden="1">
      <c r="A12" s="224"/>
      <c r="B12" s="225"/>
      <c r="C12" s="414"/>
      <c r="D12" s="417"/>
      <c r="E12" s="333"/>
      <c r="F12" s="333"/>
    </row>
    <row r="13" spans="1:6" s="226" customFormat="1" ht="27.75" customHeight="1">
      <c r="A13" s="224" t="s">
        <v>157</v>
      </c>
      <c r="B13" s="225" t="s">
        <v>519</v>
      </c>
      <c r="C13" s="414" t="s">
        <v>520</v>
      </c>
      <c r="D13" s="415"/>
      <c r="E13" s="333">
        <f>E14+E18</f>
        <v>0</v>
      </c>
      <c r="F13" s="333">
        <f>F14+F18</f>
        <v>0</v>
      </c>
    </row>
    <row r="14" spans="1:6" s="229" customFormat="1" ht="18.75" customHeight="1">
      <c r="A14" s="227" t="s">
        <v>157</v>
      </c>
      <c r="B14" s="228" t="s">
        <v>521</v>
      </c>
      <c r="C14" s="404" t="s">
        <v>522</v>
      </c>
      <c r="D14" s="405"/>
      <c r="E14" s="363">
        <f aca="true" t="shared" si="0" ref="E14:F16">E15</f>
        <v>-34435.4819</v>
      </c>
      <c r="F14" s="363">
        <f t="shared" si="0"/>
        <v>-35729.557010000004</v>
      </c>
    </row>
    <row r="15" spans="1:6" s="221" customFormat="1" ht="24" customHeight="1">
      <c r="A15" s="230" t="s">
        <v>157</v>
      </c>
      <c r="B15" s="222" t="s">
        <v>523</v>
      </c>
      <c r="C15" s="406" t="s">
        <v>524</v>
      </c>
      <c r="D15" s="407"/>
      <c r="E15" s="332">
        <f t="shared" si="0"/>
        <v>-34435.4819</v>
      </c>
      <c r="F15" s="332">
        <f t="shared" si="0"/>
        <v>-35729.557010000004</v>
      </c>
    </row>
    <row r="16" spans="1:6" s="221" customFormat="1" ht="29.25" customHeight="1">
      <c r="A16" s="230" t="s">
        <v>157</v>
      </c>
      <c r="B16" s="222" t="s">
        <v>525</v>
      </c>
      <c r="C16" s="406" t="s">
        <v>526</v>
      </c>
      <c r="D16" s="407"/>
      <c r="E16" s="332">
        <f t="shared" si="0"/>
        <v>-34435.4819</v>
      </c>
      <c r="F16" s="332">
        <f t="shared" si="0"/>
        <v>-35729.557010000004</v>
      </c>
    </row>
    <row r="17" spans="1:6" s="221" customFormat="1" ht="30" customHeight="1">
      <c r="A17" s="230" t="s">
        <v>157</v>
      </c>
      <c r="B17" s="222" t="s">
        <v>349</v>
      </c>
      <c r="C17" s="406" t="s">
        <v>350</v>
      </c>
      <c r="D17" s="407"/>
      <c r="E17" s="332">
        <f>-'дох 2021-2022'!I111</f>
        <v>-34435.4819</v>
      </c>
      <c r="F17" s="332">
        <f>-'дох 2021-2022'!J111</f>
        <v>-35729.557010000004</v>
      </c>
    </row>
    <row r="18" spans="1:6" s="229" customFormat="1" ht="17.25" customHeight="1">
      <c r="A18" s="227" t="s">
        <v>157</v>
      </c>
      <c r="B18" s="228" t="s">
        <v>527</v>
      </c>
      <c r="C18" s="404" t="s">
        <v>528</v>
      </c>
      <c r="D18" s="405"/>
      <c r="E18" s="363">
        <f aca="true" t="shared" si="1" ref="E18:F20">E19</f>
        <v>34435.4819</v>
      </c>
      <c r="F18" s="363">
        <f t="shared" si="1"/>
        <v>35729.557010000004</v>
      </c>
    </row>
    <row r="19" spans="1:6" s="221" customFormat="1" ht="25.5" customHeight="1">
      <c r="A19" s="230" t="s">
        <v>157</v>
      </c>
      <c r="B19" s="222" t="s">
        <v>529</v>
      </c>
      <c r="C19" s="406" t="s">
        <v>530</v>
      </c>
      <c r="D19" s="407"/>
      <c r="E19" s="332">
        <f t="shared" si="1"/>
        <v>34435.4819</v>
      </c>
      <c r="F19" s="332">
        <f t="shared" si="1"/>
        <v>35729.557010000004</v>
      </c>
    </row>
    <row r="20" spans="1:6" s="221" customFormat="1" ht="29.25" customHeight="1">
      <c r="A20" s="230" t="s">
        <v>157</v>
      </c>
      <c r="B20" s="222" t="s">
        <v>531</v>
      </c>
      <c r="C20" s="406" t="s">
        <v>532</v>
      </c>
      <c r="D20" s="407"/>
      <c r="E20" s="332">
        <f t="shared" si="1"/>
        <v>34435.4819</v>
      </c>
      <c r="F20" s="332">
        <f t="shared" si="1"/>
        <v>35729.557010000004</v>
      </c>
    </row>
    <row r="21" spans="1:6" s="221" customFormat="1" ht="31.5" customHeight="1">
      <c r="A21" s="230" t="s">
        <v>157</v>
      </c>
      <c r="B21" s="222" t="s">
        <v>351</v>
      </c>
      <c r="C21" s="406" t="s">
        <v>352</v>
      </c>
      <c r="D21" s="407"/>
      <c r="E21" s="332">
        <f>'расх 2021-2022'!G261+828.63953+10.94002</f>
        <v>34435.4819</v>
      </c>
      <c r="F21" s="332">
        <f>'расх 2021-2022'!H261+1630.65406+112.16879</f>
        <v>35729.557010000004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  <mergeCell ref="C20:D20"/>
    <mergeCell ref="E2:F2"/>
    <mergeCell ref="E3:F3"/>
    <mergeCell ref="A5:F5"/>
    <mergeCell ref="A7:B7"/>
    <mergeCell ref="C7:D8"/>
    <mergeCell ref="E7:F7"/>
    <mergeCell ref="C11:D11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>
      <c r="C1" s="153" t="s">
        <v>668</v>
      </c>
    </row>
    <row r="2" ht="15">
      <c r="C2" s="153" t="s">
        <v>533</v>
      </c>
    </row>
    <row r="3" ht="15">
      <c r="C3" s="153" t="s">
        <v>679</v>
      </c>
    </row>
    <row r="5" spans="1:6" s="236" customFormat="1" ht="36" customHeight="1">
      <c r="A5" s="421" t="s">
        <v>649</v>
      </c>
      <c r="B5" s="421"/>
      <c r="C5" s="421"/>
      <c r="D5" s="235"/>
      <c r="E5" s="235"/>
      <c r="F5" s="235"/>
    </row>
    <row r="6" s="238" customFormat="1" ht="6" customHeight="1">
      <c r="A6" s="237"/>
    </row>
    <row r="7" s="238" customFormat="1" ht="7.5" customHeight="1">
      <c r="A7" s="237" t="s">
        <v>354</v>
      </c>
    </row>
    <row r="8" spans="1:3" ht="27" customHeight="1">
      <c r="A8" s="413" t="s">
        <v>508</v>
      </c>
      <c r="B8" s="413"/>
      <c r="C8" s="422" t="s">
        <v>18</v>
      </c>
    </row>
    <row r="9" spans="1:3" ht="38.25">
      <c r="A9" s="43" t="s">
        <v>16</v>
      </c>
      <c r="B9" s="43" t="s">
        <v>17</v>
      </c>
      <c r="C9" s="423"/>
    </row>
    <row r="10" spans="1:3" ht="28.5" customHeight="1">
      <c r="A10" s="424" t="s">
        <v>391</v>
      </c>
      <c r="B10" s="424"/>
      <c r="C10" s="424"/>
    </row>
    <row r="11" spans="1:3" ht="81" customHeight="1">
      <c r="A11" s="131">
        <v>314</v>
      </c>
      <c r="B11" s="59" t="s">
        <v>26</v>
      </c>
      <c r="C11" s="240" t="s">
        <v>27</v>
      </c>
    </row>
    <row r="12" spans="1:3" ht="63.75">
      <c r="A12" s="131">
        <v>314</v>
      </c>
      <c r="B12" s="87" t="s">
        <v>28</v>
      </c>
      <c r="C12" s="240" t="s">
        <v>77</v>
      </c>
    </row>
    <row r="13" spans="1:3" ht="38.25" hidden="1">
      <c r="A13" s="131">
        <v>301</v>
      </c>
      <c r="B13" s="59" t="s">
        <v>29</v>
      </c>
      <c r="C13" s="241" t="s">
        <v>30</v>
      </c>
    </row>
    <row r="14" spans="1:3" ht="42" customHeight="1">
      <c r="A14" s="131">
        <v>314</v>
      </c>
      <c r="B14" s="59" t="s">
        <v>31</v>
      </c>
      <c r="C14" s="241" t="s">
        <v>32</v>
      </c>
    </row>
    <row r="15" spans="1:3" ht="82.5" customHeight="1">
      <c r="A15" s="131">
        <v>314</v>
      </c>
      <c r="B15" s="59" t="s">
        <v>33</v>
      </c>
      <c r="C15" s="241" t="s">
        <v>35</v>
      </c>
    </row>
    <row r="16" spans="1:3" ht="30.75" customHeight="1">
      <c r="A16" s="131">
        <v>314</v>
      </c>
      <c r="B16" s="59" t="s">
        <v>36</v>
      </c>
      <c r="C16" s="241" t="s">
        <v>37</v>
      </c>
    </row>
    <row r="17" spans="1:3" ht="27.75" customHeight="1">
      <c r="A17" s="131">
        <v>314</v>
      </c>
      <c r="B17" s="59" t="s">
        <v>38</v>
      </c>
      <c r="C17" s="241" t="s">
        <v>39</v>
      </c>
    </row>
    <row r="18" spans="1:3" ht="25.5" hidden="1">
      <c r="A18" s="131">
        <v>301</v>
      </c>
      <c r="B18" s="59" t="s">
        <v>40</v>
      </c>
      <c r="C18" s="241" t="s">
        <v>41</v>
      </c>
    </row>
    <row r="19" spans="1:3" ht="80.25" customHeight="1">
      <c r="A19" s="131">
        <v>314</v>
      </c>
      <c r="B19" s="59" t="s">
        <v>42</v>
      </c>
      <c r="C19" s="241" t="s">
        <v>43</v>
      </c>
    </row>
    <row r="20" spans="1:3" ht="76.5" hidden="1">
      <c r="A20" s="131">
        <v>301</v>
      </c>
      <c r="B20" s="59" t="s">
        <v>44</v>
      </c>
      <c r="C20" s="241" t="s">
        <v>45</v>
      </c>
    </row>
    <row r="21" spans="1:3" ht="81" customHeight="1" hidden="1">
      <c r="A21" s="131">
        <v>314</v>
      </c>
      <c r="B21" s="59" t="s">
        <v>47</v>
      </c>
      <c r="C21" s="241" t="s">
        <v>48</v>
      </c>
    </row>
    <row r="22" spans="1:3" ht="89.25" hidden="1">
      <c r="A22" s="131">
        <v>301</v>
      </c>
      <c r="B22" s="59" t="s">
        <v>49</v>
      </c>
      <c r="C22" s="241" t="s">
        <v>50</v>
      </c>
    </row>
    <row r="23" spans="1:3" ht="51" hidden="1">
      <c r="A23" s="131">
        <v>301</v>
      </c>
      <c r="B23" s="59" t="s">
        <v>51</v>
      </c>
      <c r="C23" s="241" t="s">
        <v>52</v>
      </c>
    </row>
    <row r="24" spans="1:3" ht="51" hidden="1">
      <c r="A24" s="131">
        <v>301</v>
      </c>
      <c r="B24" s="59" t="s">
        <v>53</v>
      </c>
      <c r="C24" s="241" t="s">
        <v>54</v>
      </c>
    </row>
    <row r="25" spans="1:3" ht="25.5" hidden="1">
      <c r="A25" s="131">
        <v>301</v>
      </c>
      <c r="B25" s="59" t="s">
        <v>55</v>
      </c>
      <c r="C25" s="241" t="s">
        <v>56</v>
      </c>
    </row>
    <row r="26" spans="1:3" ht="51">
      <c r="A26" s="131">
        <v>314</v>
      </c>
      <c r="B26" s="59" t="s">
        <v>57</v>
      </c>
      <c r="C26" s="241" t="s">
        <v>85</v>
      </c>
    </row>
    <row r="27" spans="1:3" ht="51" hidden="1">
      <c r="A27" s="131">
        <v>301</v>
      </c>
      <c r="B27" s="59" t="s">
        <v>86</v>
      </c>
      <c r="C27" s="241" t="s">
        <v>87</v>
      </c>
    </row>
    <row r="28" spans="1:3" ht="51" hidden="1">
      <c r="A28" s="131">
        <v>301</v>
      </c>
      <c r="B28" s="59" t="s">
        <v>88</v>
      </c>
      <c r="C28" s="241" t="s">
        <v>89</v>
      </c>
    </row>
    <row r="29" spans="1:3" ht="63.75" hidden="1">
      <c r="A29" s="131">
        <v>301</v>
      </c>
      <c r="B29" s="59" t="s">
        <v>90</v>
      </c>
      <c r="C29" s="241" t="s">
        <v>91</v>
      </c>
    </row>
    <row r="30" spans="1:3" ht="51" hidden="1">
      <c r="A30" s="131">
        <v>301</v>
      </c>
      <c r="B30" s="59" t="s">
        <v>92</v>
      </c>
      <c r="C30" s="241" t="s">
        <v>93</v>
      </c>
    </row>
    <row r="31" spans="1:3" ht="51" hidden="1">
      <c r="A31" s="131">
        <v>301</v>
      </c>
      <c r="B31" s="59" t="s">
        <v>94</v>
      </c>
      <c r="C31" s="241" t="s">
        <v>95</v>
      </c>
    </row>
    <row r="32" spans="1:3" ht="69" customHeight="1" hidden="1">
      <c r="A32" s="131"/>
      <c r="B32" s="59"/>
      <c r="C32" s="241"/>
    </row>
    <row r="33" spans="1:3" ht="69" customHeight="1" hidden="1">
      <c r="A33" s="131"/>
      <c r="B33" s="59"/>
      <c r="C33" s="241"/>
    </row>
    <row r="34" spans="1:3" ht="89.25" hidden="1">
      <c r="A34" s="131">
        <v>301</v>
      </c>
      <c r="B34" s="59" t="s">
        <v>97</v>
      </c>
      <c r="C34" s="241" t="s">
        <v>98</v>
      </c>
    </row>
    <row r="35" spans="1:3" ht="51" hidden="1">
      <c r="A35" s="131">
        <v>301</v>
      </c>
      <c r="B35" s="59" t="s">
        <v>19</v>
      </c>
      <c r="C35" s="241" t="s">
        <v>20</v>
      </c>
    </row>
    <row r="36" spans="1:3" ht="78" customHeight="1">
      <c r="A36" s="131">
        <v>314</v>
      </c>
      <c r="B36" s="59" t="s">
        <v>666</v>
      </c>
      <c r="C36" s="241" t="s">
        <v>667</v>
      </c>
    </row>
    <row r="37" spans="1:3" ht="30" customHeight="1">
      <c r="A37" s="131">
        <v>314</v>
      </c>
      <c r="B37" s="59" t="s">
        <v>100</v>
      </c>
      <c r="C37" s="241" t="s">
        <v>101</v>
      </c>
    </row>
    <row r="38" spans="1:3" ht="28.5" customHeight="1">
      <c r="A38" s="131">
        <v>314</v>
      </c>
      <c r="B38" s="59" t="s">
        <v>102</v>
      </c>
      <c r="C38" s="241" t="s">
        <v>103</v>
      </c>
    </row>
    <row r="39" spans="1:3" ht="30" customHeight="1">
      <c r="A39" s="131">
        <v>314</v>
      </c>
      <c r="B39" s="242" t="s">
        <v>627</v>
      </c>
      <c r="C39" s="241" t="s">
        <v>104</v>
      </c>
    </row>
    <row r="40" spans="1:3" ht="42" customHeight="1">
      <c r="A40" s="131">
        <v>314</v>
      </c>
      <c r="B40" s="243" t="s">
        <v>628</v>
      </c>
      <c r="C40" s="241" t="s">
        <v>105</v>
      </c>
    </row>
    <row r="41" spans="1:3" ht="38.25">
      <c r="A41" s="131">
        <v>314</v>
      </c>
      <c r="B41" s="354" t="s">
        <v>629</v>
      </c>
      <c r="C41" s="241" t="s">
        <v>344</v>
      </c>
    </row>
    <row r="42" spans="1:3" ht="38.25">
      <c r="A42" s="131">
        <v>314</v>
      </c>
      <c r="B42" s="354" t="s">
        <v>651</v>
      </c>
      <c r="C42" s="241" t="s">
        <v>652</v>
      </c>
    </row>
    <row r="43" spans="1:3" ht="18.75" customHeight="1">
      <c r="A43" s="131">
        <v>314</v>
      </c>
      <c r="B43" s="354" t="s">
        <v>630</v>
      </c>
      <c r="C43" s="241" t="s">
        <v>106</v>
      </c>
    </row>
    <row r="44" spans="1:3" ht="69" customHeight="1">
      <c r="A44" s="131">
        <v>314</v>
      </c>
      <c r="B44" s="354" t="s">
        <v>631</v>
      </c>
      <c r="C44" s="241" t="s">
        <v>142</v>
      </c>
    </row>
    <row r="45" spans="1:3" ht="25.5" hidden="1">
      <c r="A45" s="131">
        <v>314</v>
      </c>
      <c r="B45" s="354" t="s">
        <v>600</v>
      </c>
      <c r="C45" s="241" t="s">
        <v>143</v>
      </c>
    </row>
    <row r="46" spans="1:3" ht="38.25" hidden="1">
      <c r="A46" s="131">
        <v>314</v>
      </c>
      <c r="B46" s="354" t="s">
        <v>144</v>
      </c>
      <c r="C46" s="241" t="s">
        <v>145</v>
      </c>
    </row>
    <row r="47" spans="1:3" ht="42.75" customHeight="1">
      <c r="A47" s="131">
        <v>314</v>
      </c>
      <c r="B47" s="354" t="s">
        <v>632</v>
      </c>
      <c r="C47" s="244" t="s">
        <v>345</v>
      </c>
    </row>
    <row r="48" spans="1:3" ht="51" hidden="1">
      <c r="A48" s="131">
        <v>314</v>
      </c>
      <c r="B48" s="354" t="s">
        <v>147</v>
      </c>
      <c r="C48" s="241" t="s">
        <v>148</v>
      </c>
    </row>
    <row r="49" spans="1:3" ht="94.5" customHeight="1">
      <c r="A49" s="131">
        <v>314</v>
      </c>
      <c r="B49" s="354" t="s">
        <v>633</v>
      </c>
      <c r="C49" s="241" t="s">
        <v>149</v>
      </c>
    </row>
    <row r="50" spans="1:3" ht="49.5" customHeight="1">
      <c r="A50" s="131">
        <v>314</v>
      </c>
      <c r="B50" s="354" t="s">
        <v>634</v>
      </c>
      <c r="C50" s="241" t="s">
        <v>578</v>
      </c>
    </row>
    <row r="51" spans="1:3" ht="18.75" customHeight="1" hidden="1">
      <c r="A51" s="131"/>
      <c r="B51" s="354"/>
      <c r="C51" s="241"/>
    </row>
    <row r="52" spans="1:3" ht="54.75" customHeight="1">
      <c r="A52" s="131">
        <v>314</v>
      </c>
      <c r="B52" s="354" t="s">
        <v>635</v>
      </c>
      <c r="C52" s="241" t="s">
        <v>579</v>
      </c>
    </row>
    <row r="53" spans="1:3" ht="15">
      <c r="A53" s="131">
        <v>314</v>
      </c>
      <c r="B53" s="354" t="s">
        <v>636</v>
      </c>
      <c r="C53" s="241" t="s">
        <v>150</v>
      </c>
    </row>
    <row r="54" spans="1:3" ht="42" customHeight="1">
      <c r="A54" s="131">
        <v>314</v>
      </c>
      <c r="B54" s="354" t="s">
        <v>637</v>
      </c>
      <c r="C54" s="241" t="s">
        <v>218</v>
      </c>
    </row>
    <row r="55" spans="1:3" ht="38.25">
      <c r="A55" s="131">
        <v>314</v>
      </c>
      <c r="B55" s="354" t="s">
        <v>638</v>
      </c>
      <c r="C55" s="241" t="s">
        <v>152</v>
      </c>
    </row>
    <row r="56" spans="1:3" ht="45.75" customHeight="1">
      <c r="A56" s="131">
        <v>314</v>
      </c>
      <c r="B56" s="354" t="s">
        <v>639</v>
      </c>
      <c r="C56" s="241" t="s">
        <v>151</v>
      </c>
    </row>
    <row r="57" spans="1:3" ht="20.25" customHeight="1">
      <c r="A57" s="131">
        <v>314</v>
      </c>
      <c r="B57" s="354" t="s">
        <v>640</v>
      </c>
      <c r="C57" s="241" t="s">
        <v>568</v>
      </c>
    </row>
    <row r="58" spans="1:3" ht="66.75" customHeight="1">
      <c r="A58" s="131">
        <v>314</v>
      </c>
      <c r="B58" s="354" t="s">
        <v>641</v>
      </c>
      <c r="C58" s="241" t="s">
        <v>177</v>
      </c>
    </row>
    <row r="59" spans="1:3" ht="44.25" customHeight="1" hidden="1">
      <c r="A59" s="131">
        <v>314</v>
      </c>
      <c r="B59" s="354" t="s">
        <v>642</v>
      </c>
      <c r="C59" s="241" t="s">
        <v>178</v>
      </c>
    </row>
    <row r="60" spans="1:3" ht="74.25" customHeight="1" hidden="1">
      <c r="A60" s="131">
        <v>314</v>
      </c>
      <c r="B60" s="354" t="s">
        <v>643</v>
      </c>
      <c r="C60" s="241" t="s">
        <v>465</v>
      </c>
    </row>
    <row r="61" spans="1:3" ht="51" hidden="1">
      <c r="A61" s="131">
        <v>314</v>
      </c>
      <c r="B61" s="354" t="s">
        <v>644</v>
      </c>
      <c r="C61" s="241" t="s">
        <v>577</v>
      </c>
    </row>
    <row r="62" spans="1:3" ht="30" customHeight="1" hidden="1">
      <c r="A62" s="131">
        <v>314</v>
      </c>
      <c r="B62" s="354" t="s">
        <v>183</v>
      </c>
      <c r="C62" s="241" t="s">
        <v>185</v>
      </c>
    </row>
    <row r="63" spans="1:3" ht="39.75" customHeight="1">
      <c r="A63" s="131">
        <v>314</v>
      </c>
      <c r="B63" s="354" t="s">
        <v>645</v>
      </c>
      <c r="C63" s="241" t="s">
        <v>185</v>
      </c>
    </row>
    <row r="64" spans="1:3" ht="26.25" customHeight="1">
      <c r="A64" s="131">
        <v>314</v>
      </c>
      <c r="B64" s="354" t="s">
        <v>646</v>
      </c>
      <c r="C64" s="241" t="s">
        <v>186</v>
      </c>
    </row>
    <row r="65" spans="1:3" ht="89.25">
      <c r="A65" s="131">
        <v>314</v>
      </c>
      <c r="B65" s="354" t="s">
        <v>648</v>
      </c>
      <c r="C65" s="241" t="s">
        <v>569</v>
      </c>
    </row>
    <row r="66" spans="1:3" ht="66" customHeight="1">
      <c r="A66" s="131">
        <v>314</v>
      </c>
      <c r="B66" s="354" t="s">
        <v>647</v>
      </c>
      <c r="C66" s="241" t="s">
        <v>78</v>
      </c>
    </row>
    <row r="67" spans="1:3" ht="12.75" customHeight="1" hidden="1">
      <c r="A67" s="233"/>
      <c r="B67" s="233"/>
      <c r="C67" s="240"/>
    </row>
    <row r="68" spans="1:3" s="238" customFormat="1" ht="30" customHeight="1" hidden="1">
      <c r="A68" s="239"/>
      <c r="B68" s="239"/>
      <c r="C68" s="327"/>
    </row>
    <row r="69" spans="1:3" ht="27.75" customHeight="1" hidden="1">
      <c r="A69" s="327"/>
      <c r="B69" s="327"/>
      <c r="C69" s="245"/>
    </row>
    <row r="70" spans="1:3" ht="12.75" hidden="1">
      <c r="A70" s="307"/>
      <c r="B70" s="308"/>
      <c r="C70" s="241"/>
    </row>
    <row r="71" spans="1:3" ht="12.75" hidden="1">
      <c r="A71" s="246"/>
      <c r="B71" s="59"/>
      <c r="C71" s="241"/>
    </row>
    <row r="72" spans="1:3" ht="12.75" hidden="1">
      <c r="A72" s="246"/>
      <c r="B72" s="59"/>
      <c r="C72" s="241"/>
    </row>
    <row r="73" spans="1:3" ht="12.75" hidden="1">
      <c r="A73" s="247"/>
      <c r="B73" s="59"/>
      <c r="C73" s="249"/>
    </row>
    <row r="74" spans="1:3" ht="42" customHeight="1" hidden="1">
      <c r="A74" s="248"/>
      <c r="B74" s="249"/>
      <c r="C74" s="326"/>
    </row>
    <row r="75" spans="1:3" ht="191.25" hidden="1">
      <c r="A75" s="326" t="s">
        <v>356</v>
      </c>
      <c r="B75" s="326"/>
      <c r="C75" s="250"/>
    </row>
    <row r="76" spans="1:3" ht="12.75">
      <c r="A76" s="250"/>
      <c r="B76" s="250"/>
      <c r="C76" s="250"/>
    </row>
    <row r="77" spans="1:3" ht="12.75">
      <c r="A77" s="250"/>
      <c r="B77" s="250"/>
      <c r="C77" s="250"/>
    </row>
    <row r="78" spans="1:3" ht="12.75">
      <c r="A78" s="250"/>
      <c r="B78" s="250"/>
      <c r="C78" s="250"/>
    </row>
    <row r="79" spans="1:3" ht="12.75">
      <c r="A79" s="250"/>
      <c r="B79" s="250"/>
      <c r="C79" s="250"/>
    </row>
    <row r="80" spans="1:3" ht="12.75">
      <c r="A80" s="250"/>
      <c r="B80" s="250"/>
      <c r="C80" s="250"/>
    </row>
    <row r="81" spans="1:3" ht="12.75">
      <c r="A81" s="250"/>
      <c r="B81" s="250"/>
      <c r="C81" s="250"/>
    </row>
    <row r="82" spans="1:3" ht="12.75">
      <c r="A82" s="250"/>
      <c r="B82" s="250"/>
      <c r="C82" s="250"/>
    </row>
    <row r="83" spans="1:3" ht="12.75">
      <c r="A83" s="250"/>
      <c r="B83" s="250"/>
      <c r="C83" s="250"/>
    </row>
    <row r="84" spans="1:3" ht="12.75">
      <c r="A84" s="250"/>
      <c r="B84" s="250"/>
      <c r="C84" s="250"/>
    </row>
    <row r="85" spans="1:3" ht="12.75">
      <c r="A85" s="250"/>
      <c r="B85" s="250"/>
      <c r="C85" s="250"/>
    </row>
    <row r="86" spans="1:3" ht="12.75">
      <c r="A86" s="250"/>
      <c r="B86" s="250"/>
      <c r="C86" s="250"/>
    </row>
    <row r="87" spans="1:3" ht="12.75">
      <c r="A87" s="250"/>
      <c r="B87" s="250"/>
      <c r="C87" s="250"/>
    </row>
    <row r="88" spans="1:3" ht="12.75">
      <c r="A88" s="250"/>
      <c r="B88" s="250"/>
      <c r="C88" s="250"/>
    </row>
    <row r="89" spans="1:3" ht="12.75">
      <c r="A89" s="250"/>
      <c r="B89" s="250"/>
      <c r="C89" s="250"/>
    </row>
    <row r="90" spans="1:3" ht="12.75">
      <c r="A90" s="250"/>
      <c r="B90" s="250"/>
      <c r="C90" s="250"/>
    </row>
    <row r="91" spans="1:3" ht="12.75">
      <c r="A91" s="250"/>
      <c r="B91" s="250"/>
      <c r="C91" s="250"/>
    </row>
    <row r="92" spans="1:3" ht="12.75">
      <c r="A92" s="250"/>
      <c r="B92" s="250"/>
      <c r="C92" s="250"/>
    </row>
    <row r="93" spans="1:3" ht="12.75">
      <c r="A93" s="250"/>
      <c r="B93" s="250"/>
      <c r="C93" s="250"/>
    </row>
    <row r="94" spans="1:3" ht="12.75">
      <c r="A94" s="250"/>
      <c r="B94" s="250"/>
      <c r="C94" s="250"/>
    </row>
    <row r="95" spans="1:3" ht="12.75">
      <c r="A95" s="250"/>
      <c r="B95" s="250"/>
      <c r="C95" s="250"/>
    </row>
    <row r="96" spans="1:3" ht="12.75">
      <c r="A96" s="250"/>
      <c r="B96" s="250"/>
      <c r="C96" s="250"/>
    </row>
    <row r="97" spans="1:3" ht="12.75">
      <c r="A97" s="250"/>
      <c r="B97" s="250"/>
      <c r="C97" s="250"/>
    </row>
    <row r="98" spans="1:3" ht="12.75">
      <c r="A98" s="250"/>
      <c r="B98" s="250"/>
      <c r="C98" s="250"/>
    </row>
    <row r="99" spans="1:3" ht="12.75">
      <c r="A99" s="250"/>
      <c r="B99" s="250"/>
      <c r="C99" s="250"/>
    </row>
    <row r="100" spans="1:3" ht="12.75">
      <c r="A100" s="250"/>
      <c r="B100" s="250"/>
      <c r="C100" s="250"/>
    </row>
    <row r="101" spans="1:3" ht="12.75">
      <c r="A101" s="250"/>
      <c r="B101" s="250"/>
      <c r="C101" s="250"/>
    </row>
    <row r="102" spans="1:3" ht="12.75">
      <c r="A102" s="250"/>
      <c r="B102" s="250"/>
      <c r="C102" s="250"/>
    </row>
    <row r="103" spans="1:3" ht="12.75">
      <c r="A103" s="250"/>
      <c r="B103" s="250"/>
      <c r="C103" s="250"/>
    </row>
    <row r="104" spans="1:3" ht="12.75">
      <c r="A104" s="250"/>
      <c r="B104" s="250"/>
      <c r="C104" s="250"/>
    </row>
    <row r="105" spans="1:3" ht="12.75">
      <c r="A105" s="250"/>
      <c r="B105" s="250"/>
      <c r="C105" s="250"/>
    </row>
    <row r="106" spans="1:3" ht="12.75">
      <c r="A106" s="250"/>
      <c r="B106" s="250"/>
      <c r="C106" s="250"/>
    </row>
    <row r="107" spans="1:3" ht="12.75">
      <c r="A107" s="250"/>
      <c r="B107" s="250"/>
      <c r="C107" s="250"/>
    </row>
    <row r="108" spans="1:3" ht="12.75">
      <c r="A108" s="250"/>
      <c r="B108" s="250"/>
      <c r="C108" s="250"/>
    </row>
    <row r="109" spans="1:3" ht="12.75">
      <c r="A109" s="250"/>
      <c r="B109" s="250"/>
      <c r="C109" s="250"/>
    </row>
    <row r="110" spans="1:3" ht="12.75">
      <c r="A110" s="250"/>
      <c r="B110" s="250"/>
      <c r="C110" s="250"/>
    </row>
    <row r="111" spans="1:3" ht="12.75">
      <c r="A111" s="250"/>
      <c r="B111" s="250"/>
      <c r="C111" s="250"/>
    </row>
    <row r="112" spans="1:3" ht="12.75">
      <c r="A112" s="250"/>
      <c r="B112" s="250"/>
      <c r="C112" s="250"/>
    </row>
    <row r="113" spans="1:3" ht="12.75">
      <c r="A113" s="250"/>
      <c r="B113" s="250"/>
      <c r="C113" s="250"/>
    </row>
    <row r="114" spans="1:3" ht="12.75">
      <c r="A114" s="250"/>
      <c r="B114" s="250"/>
      <c r="C114" s="250"/>
    </row>
    <row r="115" spans="1:3" ht="12.75">
      <c r="A115" s="250"/>
      <c r="B115" s="250"/>
      <c r="C115" s="250"/>
    </row>
    <row r="116" spans="1:3" ht="12.75">
      <c r="A116" s="250"/>
      <c r="B116" s="250"/>
      <c r="C116" s="250"/>
    </row>
    <row r="117" spans="1:3" ht="12.75">
      <c r="A117" s="250"/>
      <c r="B117" s="250"/>
      <c r="C117" s="250"/>
    </row>
    <row r="118" spans="1:3" ht="12.75">
      <c r="A118" s="250"/>
      <c r="B118" s="250"/>
      <c r="C118" s="250"/>
    </row>
    <row r="119" spans="1:3" ht="12.75">
      <c r="A119" s="250"/>
      <c r="B119" s="250"/>
      <c r="C119" s="250"/>
    </row>
    <row r="120" spans="1:3" ht="12.75">
      <c r="A120" s="250"/>
      <c r="B120" s="250"/>
      <c r="C120" s="250"/>
    </row>
    <row r="121" spans="1:3" ht="12.75">
      <c r="A121" s="250"/>
      <c r="B121" s="250"/>
      <c r="C121" s="250"/>
    </row>
    <row r="122" spans="1:3" ht="12.75">
      <c r="A122" s="250"/>
      <c r="B122" s="250"/>
      <c r="C122" s="250"/>
    </row>
    <row r="123" spans="1:3" ht="12.75">
      <c r="A123" s="250"/>
      <c r="B123" s="250"/>
      <c r="C123" s="250"/>
    </row>
    <row r="124" spans="1:3" ht="12.75">
      <c r="A124" s="250"/>
      <c r="B124" s="250"/>
      <c r="C124" s="250"/>
    </row>
    <row r="125" spans="1:3" ht="12.75">
      <c r="A125" s="250"/>
      <c r="B125" s="250"/>
      <c r="C125" s="250"/>
    </row>
    <row r="126" spans="1:3" ht="12.75">
      <c r="A126" s="250"/>
      <c r="B126" s="250"/>
      <c r="C126" s="250"/>
    </row>
    <row r="127" spans="1:3" ht="12.75">
      <c r="A127" s="250"/>
      <c r="B127" s="250"/>
      <c r="C127" s="250"/>
    </row>
    <row r="128" spans="1:3" ht="12.75">
      <c r="A128" s="250"/>
      <c r="B128" s="250"/>
      <c r="C128" s="250"/>
    </row>
    <row r="129" spans="1:3" ht="12.75">
      <c r="A129" s="250"/>
      <c r="B129" s="250"/>
      <c r="C129" s="250"/>
    </row>
    <row r="130" spans="1:2" ht="12.75">
      <c r="A130" s="250"/>
      <c r="B130" s="250"/>
    </row>
  </sheetData>
  <sheetProtection/>
  <mergeCells count="4">
    <mergeCell ref="A5:C5"/>
    <mergeCell ref="C8:C9"/>
    <mergeCell ref="A10:C10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1"/>
      <c r="D1" s="252" t="s">
        <v>81</v>
      </c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5.75">
      <c r="A2" s="4"/>
      <c r="B2" s="130"/>
      <c r="C2" s="254"/>
      <c r="D2" s="252" t="s">
        <v>370</v>
      </c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5.75">
      <c r="A3" s="4"/>
      <c r="B3" s="130"/>
      <c r="C3" s="254"/>
      <c r="D3" s="252" t="s">
        <v>662</v>
      </c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5.75">
      <c r="A4" s="4"/>
      <c r="B4" s="130"/>
      <c r="C4" s="254"/>
      <c r="D4" s="8"/>
      <c r="E4" s="253"/>
      <c r="F4" s="253"/>
      <c r="G4" s="253"/>
      <c r="H4" s="253"/>
      <c r="I4" s="253"/>
      <c r="J4" s="253"/>
      <c r="K4" s="253"/>
      <c r="L4" s="253"/>
      <c r="M4" s="253"/>
    </row>
    <row r="5" spans="1:13" ht="15.75">
      <c r="A5" s="4"/>
      <c r="B5" s="130"/>
      <c r="C5" s="254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13" ht="51" customHeight="1">
      <c r="A6" s="421" t="s">
        <v>650</v>
      </c>
      <c r="B6" s="421"/>
      <c r="C6" s="421"/>
      <c r="D6" s="421"/>
      <c r="E6" s="421"/>
      <c r="F6" s="421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03" t="s">
        <v>508</v>
      </c>
      <c r="B8" s="403"/>
      <c r="C8" s="413" t="s">
        <v>511</v>
      </c>
      <c r="D8" s="413"/>
      <c r="E8" s="413"/>
      <c r="F8" s="413"/>
    </row>
    <row r="9" spans="1:6" s="221" customFormat="1" ht="104.25" customHeight="1">
      <c r="A9" s="43" t="s">
        <v>512</v>
      </c>
      <c r="B9" s="43" t="s">
        <v>513</v>
      </c>
      <c r="C9" s="413"/>
      <c r="D9" s="413"/>
      <c r="E9" s="413"/>
      <c r="F9" s="413"/>
    </row>
    <row r="10" spans="1:6" s="221" customFormat="1" ht="15">
      <c r="A10" s="43">
        <v>1</v>
      </c>
      <c r="B10" s="43">
        <v>2</v>
      </c>
      <c r="C10" s="419">
        <v>3</v>
      </c>
      <c r="D10" s="427"/>
      <c r="E10" s="427"/>
      <c r="F10" s="420"/>
    </row>
    <row r="11" spans="1:13" ht="33" customHeight="1">
      <c r="A11" s="431" t="s">
        <v>156</v>
      </c>
      <c r="B11" s="432"/>
      <c r="C11" s="432"/>
      <c r="D11" s="432"/>
      <c r="E11" s="432"/>
      <c r="F11" s="433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157</v>
      </c>
      <c r="B12" s="255" t="s">
        <v>349</v>
      </c>
      <c r="C12" s="428" t="s">
        <v>350</v>
      </c>
      <c r="D12" s="429"/>
      <c r="E12" s="429"/>
      <c r="F12" s="430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157</v>
      </c>
      <c r="B13" s="255" t="s">
        <v>351</v>
      </c>
      <c r="C13" s="428" t="s">
        <v>352</v>
      </c>
      <c r="D13" s="429"/>
      <c r="E13" s="429"/>
      <c r="F13" s="430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26"/>
      <c r="D14" s="426"/>
      <c r="E14" s="426"/>
      <c r="F14" s="426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28"/>
      <c r="D15" s="429"/>
      <c r="E15" s="429"/>
      <c r="F15" s="430"/>
    </row>
    <row r="16" spans="1:6" ht="15.75">
      <c r="A16" s="4"/>
      <c r="B16" s="256"/>
      <c r="C16" s="256"/>
      <c r="D16" s="257"/>
      <c r="E16" s="257"/>
      <c r="F16" s="257"/>
    </row>
    <row r="17" spans="1:6" ht="15.75">
      <c r="A17" s="4"/>
      <c r="B17" s="256"/>
      <c r="C17" s="256"/>
      <c r="D17" s="257"/>
      <c r="E17" s="257"/>
      <c r="F17" s="257"/>
    </row>
    <row r="18" spans="1:6" ht="15.75">
      <c r="A18" s="4"/>
      <c r="B18" s="256"/>
      <c r="C18" s="256"/>
      <c r="D18" s="257"/>
      <c r="E18" s="257"/>
      <c r="F18" s="257"/>
    </row>
    <row r="19" spans="1:6" ht="15.75">
      <c r="A19" s="4"/>
      <c r="B19" s="256"/>
      <c r="C19" s="256"/>
      <c r="D19" s="257"/>
      <c r="E19" s="257"/>
      <c r="F19" s="257"/>
    </row>
    <row r="20" spans="1:6" ht="15.75">
      <c r="A20" s="4"/>
      <c r="B20" s="256"/>
      <c r="C20" s="256"/>
      <c r="D20" s="257"/>
      <c r="E20" s="257"/>
      <c r="F20" s="257"/>
    </row>
    <row r="21" spans="1:6" ht="15.75">
      <c r="A21" s="4"/>
      <c r="B21" s="256"/>
      <c r="C21" s="256"/>
      <c r="D21" s="257"/>
      <c r="E21" s="257"/>
      <c r="F21" s="257"/>
    </row>
    <row r="22" spans="1:6" ht="15.75">
      <c r="A22" s="4"/>
      <c r="B22" s="256"/>
      <c r="C22" s="256"/>
      <c r="D22" s="257"/>
      <c r="E22" s="257"/>
      <c r="F22" s="257"/>
    </row>
    <row r="23" spans="1:6" ht="15.75">
      <c r="A23" s="4"/>
      <c r="B23" s="256"/>
      <c r="C23" s="256"/>
      <c r="D23" s="257"/>
      <c r="E23" s="257"/>
      <c r="F23" s="257"/>
    </row>
    <row r="24" spans="1:6" ht="15.75">
      <c r="A24" s="4"/>
      <c r="B24" s="256"/>
      <c r="C24" s="256"/>
      <c r="D24" s="257"/>
      <c r="E24" s="257"/>
      <c r="F24" s="257"/>
    </row>
    <row r="25" spans="1:6" ht="15.75">
      <c r="A25" s="4"/>
      <c r="B25" s="256"/>
      <c r="C25" s="256"/>
      <c r="D25" s="257"/>
      <c r="E25" s="257"/>
      <c r="F25" s="257"/>
    </row>
    <row r="26" spans="1:6" ht="15.75">
      <c r="A26" s="4"/>
      <c r="B26" s="256"/>
      <c r="C26" s="425"/>
      <c r="D26" s="257"/>
      <c r="E26" s="257"/>
      <c r="F26" s="257"/>
    </row>
    <row r="27" spans="1:6" ht="15.75">
      <c r="A27" s="4"/>
      <c r="B27" s="256"/>
      <c r="C27" s="425"/>
      <c r="D27" s="257"/>
      <c r="E27" s="257"/>
      <c r="F27" s="257"/>
    </row>
    <row r="28" spans="2:6" ht="15.75">
      <c r="B28" s="256"/>
      <c r="C28" s="256"/>
      <c r="D28" s="257"/>
      <c r="E28" s="257"/>
      <c r="F28" s="257"/>
    </row>
    <row r="29" spans="2:6" ht="15.75">
      <c r="B29" s="256"/>
      <c r="C29" s="256"/>
      <c r="D29" s="257"/>
      <c r="E29" s="257"/>
      <c r="F29" s="257"/>
    </row>
    <row r="30" spans="2:6" ht="15.75">
      <c r="B30" s="258"/>
      <c r="C30" s="258"/>
      <c r="D30" s="259"/>
      <c r="E30" s="259"/>
      <c r="F30" s="259"/>
    </row>
    <row r="31" spans="2:6" ht="15.75">
      <c r="B31" s="256"/>
      <c r="C31" s="260"/>
      <c r="D31" s="257"/>
      <c r="E31" s="257"/>
      <c r="F31" s="257"/>
    </row>
    <row r="32" spans="2:6" ht="15.75">
      <c r="B32" s="256"/>
      <c r="C32" s="256"/>
      <c r="D32" s="257"/>
      <c r="E32" s="257"/>
      <c r="F32" s="257"/>
    </row>
    <row r="33" spans="2:6" ht="15.75">
      <c r="B33" s="261"/>
      <c r="C33" s="260"/>
      <c r="D33" s="257"/>
      <c r="E33" s="257"/>
      <c r="F33" s="257"/>
    </row>
    <row r="34" spans="2:6" ht="15.75">
      <c r="B34" s="256"/>
      <c r="C34" s="256"/>
      <c r="D34" s="257"/>
      <c r="E34" s="257"/>
      <c r="F34" s="257"/>
    </row>
    <row r="35" spans="2:6" ht="15.75">
      <c r="B35" s="256"/>
      <c r="C35" s="256"/>
      <c r="D35" s="257"/>
      <c r="E35" s="257"/>
      <c r="F35" s="257"/>
    </row>
    <row r="36" spans="2:6" ht="15.75">
      <c r="B36" s="262"/>
      <c r="C36" s="260"/>
      <c r="D36" s="257"/>
      <c r="E36" s="257"/>
      <c r="F36" s="257"/>
    </row>
    <row r="37" spans="2:6" ht="15.75">
      <c r="B37" s="234"/>
      <c r="C37" s="256"/>
      <c r="D37" s="257"/>
      <c r="E37" s="257"/>
      <c r="F37" s="257"/>
    </row>
    <row r="38" spans="2:6" ht="15.75">
      <c r="B38" s="234"/>
      <c r="C38" s="260"/>
      <c r="D38" s="257"/>
      <c r="E38" s="257"/>
      <c r="F38" s="257"/>
    </row>
    <row r="39" spans="2:6" ht="15.75">
      <c r="B39" s="256"/>
      <c r="C39" s="256"/>
      <c r="D39" s="257"/>
      <c r="E39" s="257"/>
      <c r="F39" s="257"/>
    </row>
    <row r="40" spans="2:6" ht="15.75">
      <c r="B40" s="234"/>
      <c r="C40" s="260"/>
      <c r="D40" s="257"/>
      <c r="E40" s="257"/>
      <c r="F40" s="257"/>
    </row>
    <row r="41" spans="2:6" ht="15.75">
      <c r="B41" s="256"/>
      <c r="C41" s="256"/>
      <c r="D41" s="257"/>
      <c r="E41" s="257"/>
      <c r="F41" s="257"/>
    </row>
    <row r="42" spans="2:6" ht="15.75">
      <c r="B42" s="234"/>
      <c r="C42" s="260"/>
      <c r="D42" s="257"/>
      <c r="E42" s="257"/>
      <c r="F42" s="257"/>
    </row>
    <row r="43" spans="2:6" ht="15.75">
      <c r="B43" s="256"/>
      <c r="C43" s="256"/>
      <c r="D43" s="257"/>
      <c r="E43" s="257"/>
      <c r="F43" s="257"/>
    </row>
    <row r="44" spans="2:6" ht="15.75">
      <c r="B44" s="234"/>
      <c r="C44" s="260"/>
      <c r="D44" s="257"/>
      <c r="E44" s="257"/>
      <c r="F44" s="257"/>
    </row>
    <row r="45" spans="2:6" ht="15.75">
      <c r="B45" s="256"/>
      <c r="C45" s="256"/>
      <c r="D45" s="257"/>
      <c r="E45" s="257"/>
      <c r="F45" s="257"/>
    </row>
    <row r="46" spans="2:6" ht="15.75">
      <c r="B46" s="234"/>
      <c r="C46" s="260"/>
      <c r="D46" s="257"/>
      <c r="E46" s="257"/>
      <c r="F46" s="257"/>
    </row>
    <row r="47" spans="2:6" ht="15.75">
      <c r="B47" s="256"/>
      <c r="C47" s="256"/>
      <c r="D47" s="257"/>
      <c r="E47" s="257"/>
      <c r="F47" s="257"/>
    </row>
    <row r="48" spans="2:6" ht="15.75">
      <c r="B48" s="262"/>
      <c r="C48" s="260"/>
      <c r="D48" s="257"/>
      <c r="E48" s="257"/>
      <c r="F48" s="257"/>
    </row>
    <row r="49" spans="2:6" ht="15.75">
      <c r="B49" s="234"/>
      <c r="C49" s="256"/>
      <c r="D49" s="257"/>
      <c r="E49" s="257"/>
      <c r="F49" s="257"/>
    </row>
    <row r="50" spans="2:6" ht="15.75">
      <c r="B50" s="256"/>
      <c r="C50" s="256"/>
      <c r="D50" s="257"/>
      <c r="E50" s="257"/>
      <c r="F50" s="257"/>
    </row>
    <row r="51" spans="2:6" ht="15.75">
      <c r="B51" s="262"/>
      <c r="C51" s="260"/>
      <c r="D51" s="257"/>
      <c r="E51" s="257"/>
      <c r="F51" s="257"/>
    </row>
    <row r="52" spans="2:6" ht="15.75">
      <c r="B52" s="234"/>
      <c r="C52" s="256"/>
      <c r="D52" s="257"/>
      <c r="E52" s="257"/>
      <c r="F52" s="257"/>
    </row>
    <row r="53" spans="2:6" ht="15.75">
      <c r="B53" s="258"/>
      <c r="C53" s="258"/>
      <c r="D53" s="259"/>
      <c r="E53" s="259"/>
      <c r="F53" s="259"/>
    </row>
    <row r="54" spans="2:6" ht="15.75">
      <c r="B54" s="256"/>
      <c r="C54" s="256"/>
      <c r="D54" s="257"/>
      <c r="E54" s="257"/>
      <c r="F54" s="257"/>
    </row>
    <row r="55" spans="2:6" ht="15.75">
      <c r="B55" s="262"/>
      <c r="C55" s="260"/>
      <c r="D55" s="257"/>
      <c r="E55" s="257"/>
      <c r="F55" s="257"/>
    </row>
    <row r="56" spans="2:6" ht="15.75">
      <c r="B56" s="256"/>
      <c r="C56" s="256"/>
      <c r="D56" s="257"/>
      <c r="E56" s="257"/>
      <c r="F56" s="257"/>
    </row>
    <row r="57" spans="2:6" ht="15.75">
      <c r="B57" s="234"/>
      <c r="C57" s="256"/>
      <c r="D57" s="257"/>
      <c r="E57" s="257"/>
      <c r="F57" s="257"/>
    </row>
    <row r="58" spans="2:6" ht="15.75">
      <c r="B58" s="262"/>
      <c r="C58" s="260"/>
      <c r="D58" s="257"/>
      <c r="E58" s="257"/>
      <c r="F58" s="257"/>
    </row>
    <row r="59" spans="2:6" ht="15.75">
      <c r="B59" s="234"/>
      <c r="C59" s="256"/>
      <c r="D59" s="257"/>
      <c r="E59" s="257"/>
      <c r="F59" s="257"/>
    </row>
    <row r="60" spans="2:6" ht="15.75">
      <c r="B60" s="234"/>
      <c r="C60" s="256"/>
      <c r="D60" s="257"/>
      <c r="E60" s="257"/>
      <c r="F60" s="257"/>
    </row>
    <row r="61" spans="2:6" ht="15.75">
      <c r="B61" s="257"/>
      <c r="C61" s="257"/>
      <c r="D61" s="257"/>
      <c r="E61" s="257"/>
      <c r="F61" s="257"/>
    </row>
    <row r="62" spans="2:6" ht="15.75">
      <c r="B62" s="257"/>
      <c r="C62" s="257"/>
      <c r="D62" s="257"/>
      <c r="E62" s="257"/>
      <c r="F62" s="257"/>
    </row>
    <row r="63" spans="2:6" ht="15.75">
      <c r="B63" s="257"/>
      <c r="C63" s="257"/>
      <c r="D63" s="257"/>
      <c r="E63" s="257"/>
      <c r="F63" s="257"/>
    </row>
    <row r="64" spans="2:6" ht="15.75">
      <c r="B64" s="257"/>
      <c r="C64" s="257"/>
      <c r="D64" s="257"/>
      <c r="E64" s="257"/>
      <c r="F64" s="257"/>
    </row>
    <row r="65" spans="2:6" ht="15.75">
      <c r="B65" s="257"/>
      <c r="C65" s="257"/>
      <c r="D65" s="257"/>
      <c r="E65" s="257"/>
      <c r="F65" s="257"/>
    </row>
    <row r="66" spans="2:6" ht="15.75">
      <c r="B66" s="257"/>
      <c r="C66" s="257"/>
      <c r="D66" s="257"/>
      <c r="E66" s="257"/>
      <c r="F66" s="257"/>
    </row>
    <row r="67" spans="2:6" ht="15.75">
      <c r="B67" s="257"/>
      <c r="C67" s="257"/>
      <c r="D67" s="257"/>
      <c r="E67" s="257"/>
      <c r="F67" s="257"/>
    </row>
    <row r="68" spans="2:6" ht="15.75">
      <c r="B68" s="257"/>
      <c r="C68" s="257"/>
      <c r="D68" s="257"/>
      <c r="E68" s="257"/>
      <c r="F68" s="257"/>
    </row>
    <row r="69" spans="2:6" ht="15.75">
      <c r="B69" s="257"/>
      <c r="C69" s="257"/>
      <c r="D69" s="257"/>
      <c r="E69" s="257"/>
      <c r="F69" s="257"/>
    </row>
    <row r="70" spans="2:6" ht="15.75">
      <c r="B70" s="257"/>
      <c r="C70" s="257"/>
      <c r="D70" s="257"/>
      <c r="E70" s="257"/>
      <c r="F70" s="257"/>
    </row>
    <row r="71" spans="2:6" ht="15.75">
      <c r="B71" s="257"/>
      <c r="C71" s="257"/>
      <c r="D71" s="257"/>
      <c r="E71" s="257"/>
      <c r="F71" s="257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>
      <c r="F1" s="231" t="s">
        <v>675</v>
      </c>
    </row>
    <row r="2" ht="15">
      <c r="F2" s="231" t="s">
        <v>384</v>
      </c>
    </row>
    <row r="3" ht="15">
      <c r="F3" s="231" t="s">
        <v>680</v>
      </c>
    </row>
    <row r="5" s="4" customFormat="1" ht="12.75" customHeight="1"/>
    <row r="6" spans="1:6" s="4" customFormat="1" ht="16.5" customHeight="1">
      <c r="A6" s="434" t="s">
        <v>606</v>
      </c>
      <c r="B6" s="434"/>
      <c r="C6" s="434"/>
      <c r="D6" s="434"/>
      <c r="E6" s="434"/>
      <c r="F6" s="434"/>
    </row>
    <row r="7" spans="1:6" ht="12.75">
      <c r="A7" s="248"/>
      <c r="B7" s="248"/>
      <c r="C7" s="248"/>
      <c r="D7" s="248"/>
      <c r="E7" s="248"/>
      <c r="F7" s="248"/>
    </row>
    <row r="8" spans="1:7" ht="39" customHeight="1">
      <c r="A8" s="413"/>
      <c r="B8" s="413"/>
      <c r="C8" s="413"/>
      <c r="D8" s="413"/>
      <c r="E8" s="413"/>
      <c r="F8" s="263" t="s">
        <v>418</v>
      </c>
      <c r="G8" s="132" t="s">
        <v>229</v>
      </c>
    </row>
    <row r="9" spans="1:7" s="264" customFormat="1" ht="12.75">
      <c r="A9" s="436">
        <v>1</v>
      </c>
      <c r="B9" s="436"/>
      <c r="C9" s="436"/>
      <c r="D9" s="436"/>
      <c r="E9" s="436"/>
      <c r="F9" s="134">
        <v>2</v>
      </c>
      <c r="G9" s="134">
        <v>3</v>
      </c>
    </row>
    <row r="10" spans="1:7" s="20" customFormat="1" ht="12.75">
      <c r="A10" s="18"/>
      <c r="B10" s="18"/>
      <c r="C10" s="18"/>
      <c r="D10" s="18"/>
      <c r="E10" s="18"/>
      <c r="F10" s="265" t="s">
        <v>419</v>
      </c>
      <c r="G10" s="359">
        <f>G11+G17+G23+G27+G35+G42+G47+G57+G68</f>
        <v>18019.35395</v>
      </c>
    </row>
    <row r="11" spans="1:7" s="20" customFormat="1" ht="12.75">
      <c r="A11" s="18" t="s">
        <v>420</v>
      </c>
      <c r="B11" s="18" t="s">
        <v>422</v>
      </c>
      <c r="C11" s="18" t="s">
        <v>423</v>
      </c>
      <c r="D11" s="18" t="s">
        <v>424</v>
      </c>
      <c r="E11" s="18" t="s">
        <v>425</v>
      </c>
      <c r="F11" s="265" t="s">
        <v>426</v>
      </c>
      <c r="G11" s="359">
        <f>G12</f>
        <v>7508</v>
      </c>
    </row>
    <row r="12" spans="1:7" s="20" customFormat="1" ht="12.75">
      <c r="A12" s="16" t="s">
        <v>420</v>
      </c>
      <c r="B12" s="16" t="s">
        <v>427</v>
      </c>
      <c r="C12" s="16" t="s">
        <v>362</v>
      </c>
      <c r="D12" s="16" t="s">
        <v>424</v>
      </c>
      <c r="E12" s="16" t="s">
        <v>428</v>
      </c>
      <c r="F12" s="267" t="s">
        <v>429</v>
      </c>
      <c r="G12" s="360">
        <f>G13+G15+G14+G16</f>
        <v>7508</v>
      </c>
    </row>
    <row r="13" spans="1:7" s="269" customFormat="1" ht="54" customHeight="1">
      <c r="A13" s="17" t="s">
        <v>420</v>
      </c>
      <c r="B13" s="17" t="s">
        <v>430</v>
      </c>
      <c r="C13" s="17" t="s">
        <v>362</v>
      </c>
      <c r="D13" s="17" t="s">
        <v>424</v>
      </c>
      <c r="E13" s="17" t="s">
        <v>428</v>
      </c>
      <c r="F13" s="59" t="s">
        <v>431</v>
      </c>
      <c r="G13" s="361">
        <v>7390</v>
      </c>
    </row>
    <row r="14" spans="1:7" ht="80.25" customHeight="1">
      <c r="A14" s="17" t="s">
        <v>420</v>
      </c>
      <c r="B14" s="17" t="s">
        <v>432</v>
      </c>
      <c r="C14" s="17" t="s">
        <v>362</v>
      </c>
      <c r="D14" s="17" t="s">
        <v>424</v>
      </c>
      <c r="E14" s="17" t="s">
        <v>428</v>
      </c>
      <c r="F14" s="270" t="s">
        <v>433</v>
      </c>
      <c r="G14" s="361">
        <v>78</v>
      </c>
    </row>
    <row r="15" spans="1:7" ht="39.75" customHeight="1">
      <c r="A15" s="17" t="s">
        <v>420</v>
      </c>
      <c r="B15" s="17" t="s">
        <v>434</v>
      </c>
      <c r="C15" s="17" t="s">
        <v>362</v>
      </c>
      <c r="D15" s="17" t="s">
        <v>424</v>
      </c>
      <c r="E15" s="17" t="s">
        <v>428</v>
      </c>
      <c r="F15" s="271" t="s">
        <v>435</v>
      </c>
      <c r="G15" s="361">
        <v>40</v>
      </c>
    </row>
    <row r="16" spans="1:7" ht="69" customHeight="1" hidden="1">
      <c r="A16" s="17" t="s">
        <v>420</v>
      </c>
      <c r="B16" s="17" t="s">
        <v>3</v>
      </c>
      <c r="C16" s="17" t="s">
        <v>362</v>
      </c>
      <c r="D16" s="17" t="s">
        <v>424</v>
      </c>
      <c r="E16" s="17" t="s">
        <v>428</v>
      </c>
      <c r="F16" s="271" t="s">
        <v>13</v>
      </c>
      <c r="G16" s="268">
        <v>0</v>
      </c>
    </row>
    <row r="17" spans="1:7" s="272" customFormat="1" ht="27.75" customHeight="1">
      <c r="A17" s="18" t="s">
        <v>4</v>
      </c>
      <c r="B17" s="18" t="s">
        <v>422</v>
      </c>
      <c r="C17" s="18" t="s">
        <v>423</v>
      </c>
      <c r="D17" s="18" t="s">
        <v>424</v>
      </c>
      <c r="E17" s="18" t="s">
        <v>425</v>
      </c>
      <c r="F17" s="196" t="s">
        <v>5</v>
      </c>
      <c r="G17" s="359">
        <f>G18</f>
        <v>2715.85395</v>
      </c>
    </row>
    <row r="18" spans="1:7" ht="27" customHeight="1">
      <c r="A18" s="16" t="s">
        <v>4</v>
      </c>
      <c r="B18" s="16" t="s">
        <v>427</v>
      </c>
      <c r="C18" s="16" t="s">
        <v>362</v>
      </c>
      <c r="D18" s="16" t="s">
        <v>424</v>
      </c>
      <c r="E18" s="16" t="s">
        <v>428</v>
      </c>
      <c r="F18" s="273" t="s">
        <v>6</v>
      </c>
      <c r="G18" s="360">
        <f>G19+G20+G21+G22</f>
        <v>2715.85395</v>
      </c>
    </row>
    <row r="19" spans="1:7" ht="51">
      <c r="A19" s="274" t="s">
        <v>4</v>
      </c>
      <c r="B19" s="274" t="s">
        <v>22</v>
      </c>
      <c r="C19" s="40" t="s">
        <v>362</v>
      </c>
      <c r="D19" s="40" t="s">
        <v>424</v>
      </c>
      <c r="E19" s="40" t="s">
        <v>428</v>
      </c>
      <c r="F19" s="271" t="s">
        <v>222</v>
      </c>
      <c r="G19" s="361">
        <v>1244.49918</v>
      </c>
    </row>
    <row r="20" spans="1:7" ht="63.75">
      <c r="A20" s="274" t="s">
        <v>4</v>
      </c>
      <c r="B20" s="274" t="s">
        <v>23</v>
      </c>
      <c r="C20" s="40" t="s">
        <v>362</v>
      </c>
      <c r="D20" s="40" t="s">
        <v>424</v>
      </c>
      <c r="E20" s="40" t="s">
        <v>428</v>
      </c>
      <c r="F20" s="143" t="s">
        <v>223</v>
      </c>
      <c r="G20" s="361">
        <v>6.41023</v>
      </c>
    </row>
    <row r="21" spans="1:7" ht="51">
      <c r="A21" s="274" t="s">
        <v>4</v>
      </c>
      <c r="B21" s="274" t="s">
        <v>24</v>
      </c>
      <c r="C21" s="40" t="s">
        <v>362</v>
      </c>
      <c r="D21" s="40" t="s">
        <v>424</v>
      </c>
      <c r="E21" s="40" t="s">
        <v>428</v>
      </c>
      <c r="F21" s="271" t="s">
        <v>224</v>
      </c>
      <c r="G21" s="361">
        <v>1625.54971</v>
      </c>
    </row>
    <row r="22" spans="1:7" ht="51">
      <c r="A22" s="40" t="s">
        <v>4</v>
      </c>
      <c r="B22" s="274" t="s">
        <v>25</v>
      </c>
      <c r="C22" s="40" t="s">
        <v>362</v>
      </c>
      <c r="D22" s="40" t="s">
        <v>424</v>
      </c>
      <c r="E22" s="40" t="s">
        <v>428</v>
      </c>
      <c r="F22" s="271" t="s">
        <v>353</v>
      </c>
      <c r="G22" s="361">
        <f>-160.60517</f>
        <v>-160.60517</v>
      </c>
    </row>
    <row r="23" spans="1:7" ht="12.75" customHeight="1">
      <c r="A23" s="18" t="s">
        <v>436</v>
      </c>
      <c r="B23" s="18" t="s">
        <v>422</v>
      </c>
      <c r="C23" s="18" t="s">
        <v>423</v>
      </c>
      <c r="D23" s="18" t="s">
        <v>424</v>
      </c>
      <c r="E23" s="18" t="s">
        <v>425</v>
      </c>
      <c r="F23" s="275" t="s">
        <v>437</v>
      </c>
      <c r="G23" s="266">
        <f>G24</f>
        <v>7</v>
      </c>
    </row>
    <row r="24" spans="1:7" s="276" customFormat="1" ht="13.5" customHeight="1">
      <c r="A24" s="16" t="s">
        <v>436</v>
      </c>
      <c r="B24" s="16" t="s">
        <v>438</v>
      </c>
      <c r="C24" s="16" t="s">
        <v>362</v>
      </c>
      <c r="D24" s="16" t="s">
        <v>424</v>
      </c>
      <c r="E24" s="16" t="s">
        <v>428</v>
      </c>
      <c r="F24" s="273" t="s">
        <v>439</v>
      </c>
      <c r="G24" s="30">
        <f>G25+G26</f>
        <v>7</v>
      </c>
    </row>
    <row r="25" spans="1:7" s="276" customFormat="1" ht="13.5">
      <c r="A25" s="17" t="s">
        <v>436</v>
      </c>
      <c r="B25" s="17" t="s">
        <v>440</v>
      </c>
      <c r="C25" s="17" t="s">
        <v>362</v>
      </c>
      <c r="D25" s="17" t="s">
        <v>424</v>
      </c>
      <c r="E25" s="17" t="s">
        <v>428</v>
      </c>
      <c r="F25" s="271" t="s">
        <v>439</v>
      </c>
      <c r="G25" s="268">
        <v>7</v>
      </c>
    </row>
    <row r="26" spans="1:7" s="277" customFormat="1" ht="24" customHeight="1" hidden="1">
      <c r="A26" s="17" t="s">
        <v>436</v>
      </c>
      <c r="B26" s="17" t="s">
        <v>441</v>
      </c>
      <c r="C26" s="17" t="s">
        <v>362</v>
      </c>
      <c r="D26" s="17" t="s">
        <v>424</v>
      </c>
      <c r="E26" s="17" t="s">
        <v>428</v>
      </c>
      <c r="F26" s="271" t="s">
        <v>442</v>
      </c>
      <c r="G26" s="268"/>
    </row>
    <row r="27" spans="1:7" ht="15" customHeight="1">
      <c r="A27" s="18" t="s">
        <v>443</v>
      </c>
      <c r="B27" s="18" t="s">
        <v>422</v>
      </c>
      <c r="C27" s="18" t="s">
        <v>423</v>
      </c>
      <c r="D27" s="18" t="s">
        <v>424</v>
      </c>
      <c r="E27" s="18" t="s">
        <v>425</v>
      </c>
      <c r="F27" s="265" t="s">
        <v>446</v>
      </c>
      <c r="G27" s="266">
        <f>G28+G29</f>
        <v>4675</v>
      </c>
    </row>
    <row r="28" spans="1:7" ht="38.25" customHeight="1">
      <c r="A28" s="17" t="s">
        <v>443</v>
      </c>
      <c r="B28" s="17" t="s">
        <v>447</v>
      </c>
      <c r="C28" s="17" t="s">
        <v>373</v>
      </c>
      <c r="D28" s="17" t="s">
        <v>424</v>
      </c>
      <c r="E28" s="17" t="s">
        <v>428</v>
      </c>
      <c r="F28" s="278" t="s">
        <v>507</v>
      </c>
      <c r="G28" s="268">
        <v>1560</v>
      </c>
    </row>
    <row r="29" spans="1:7" s="20" customFormat="1" ht="12.75">
      <c r="A29" s="16" t="s">
        <v>443</v>
      </c>
      <c r="B29" s="16" t="s">
        <v>448</v>
      </c>
      <c r="C29" s="16" t="s">
        <v>423</v>
      </c>
      <c r="D29" s="16" t="s">
        <v>424</v>
      </c>
      <c r="E29" s="16" t="s">
        <v>428</v>
      </c>
      <c r="F29" s="279" t="s">
        <v>449</v>
      </c>
      <c r="G29" s="30">
        <f>G30+G31</f>
        <v>3115</v>
      </c>
    </row>
    <row r="30" spans="1:7" s="20" customFormat="1" ht="27" customHeight="1">
      <c r="A30" s="17" t="s">
        <v>443</v>
      </c>
      <c r="B30" s="17" t="s">
        <v>320</v>
      </c>
      <c r="C30" s="17" t="s">
        <v>373</v>
      </c>
      <c r="D30" s="17" t="s">
        <v>424</v>
      </c>
      <c r="E30" s="17" t="s">
        <v>428</v>
      </c>
      <c r="F30" s="270" t="s">
        <v>321</v>
      </c>
      <c r="G30" s="268">
        <v>305</v>
      </c>
    </row>
    <row r="31" spans="1:7" ht="31.5" customHeight="1">
      <c r="A31" s="17" t="s">
        <v>443</v>
      </c>
      <c r="B31" s="17" t="s">
        <v>322</v>
      </c>
      <c r="C31" s="17" t="s">
        <v>373</v>
      </c>
      <c r="D31" s="17" t="s">
        <v>424</v>
      </c>
      <c r="E31" s="17" t="s">
        <v>428</v>
      </c>
      <c r="F31" s="270" t="s">
        <v>323</v>
      </c>
      <c r="G31" s="268">
        <v>2810</v>
      </c>
    </row>
    <row r="32" spans="1:7" s="272" customFormat="1" ht="25.5" hidden="1">
      <c r="A32" s="18" t="s">
        <v>451</v>
      </c>
      <c r="B32" s="18" t="s">
        <v>422</v>
      </c>
      <c r="C32" s="18" t="s">
        <v>423</v>
      </c>
      <c r="D32" s="18" t="s">
        <v>424</v>
      </c>
      <c r="E32" s="18" t="s">
        <v>423</v>
      </c>
      <c r="F32" s="190" t="s">
        <v>452</v>
      </c>
      <c r="G32" s="266"/>
    </row>
    <row r="33" spans="1:7" ht="12.75" hidden="1">
      <c r="A33" s="17" t="s">
        <v>451</v>
      </c>
      <c r="B33" s="17" t="s">
        <v>453</v>
      </c>
      <c r="C33" s="17" t="s">
        <v>423</v>
      </c>
      <c r="D33" s="17" t="s">
        <v>424</v>
      </c>
      <c r="E33" s="17" t="s">
        <v>428</v>
      </c>
      <c r="F33" s="278" t="s">
        <v>454</v>
      </c>
      <c r="G33" s="268"/>
    </row>
    <row r="34" spans="1:7" ht="12.75" hidden="1">
      <c r="A34" s="17" t="s">
        <v>451</v>
      </c>
      <c r="B34" s="17" t="s">
        <v>455</v>
      </c>
      <c r="C34" s="17" t="s">
        <v>423</v>
      </c>
      <c r="D34" s="17" t="s">
        <v>424</v>
      </c>
      <c r="E34" s="17" t="s">
        <v>428</v>
      </c>
      <c r="F34" s="278" t="s">
        <v>460</v>
      </c>
      <c r="G34" s="268"/>
    </row>
    <row r="35" spans="1:7" s="272" customFormat="1" ht="30" customHeight="1">
      <c r="A35" s="18" t="s">
        <v>400</v>
      </c>
      <c r="B35" s="18" t="s">
        <v>422</v>
      </c>
      <c r="C35" s="18" t="s">
        <v>423</v>
      </c>
      <c r="D35" s="18" t="s">
        <v>424</v>
      </c>
      <c r="E35" s="18" t="s">
        <v>425</v>
      </c>
      <c r="F35" s="280" t="s">
        <v>462</v>
      </c>
      <c r="G35" s="266">
        <f>G36+G41</f>
        <v>2800</v>
      </c>
    </row>
    <row r="36" spans="1:7" s="20" customFormat="1" ht="64.5" customHeight="1">
      <c r="A36" s="16" t="s">
        <v>400</v>
      </c>
      <c r="B36" s="16" t="s">
        <v>463</v>
      </c>
      <c r="C36" s="16" t="s">
        <v>423</v>
      </c>
      <c r="D36" s="16" t="s">
        <v>424</v>
      </c>
      <c r="E36" s="16" t="s">
        <v>464</v>
      </c>
      <c r="F36" s="279" t="s">
        <v>472</v>
      </c>
      <c r="G36" s="30">
        <f>G37+G38</f>
        <v>2800</v>
      </c>
    </row>
    <row r="37" spans="1:7" ht="63.75" customHeight="1">
      <c r="A37" s="17" t="s">
        <v>400</v>
      </c>
      <c r="B37" s="17" t="s">
        <v>473</v>
      </c>
      <c r="C37" s="17" t="s">
        <v>373</v>
      </c>
      <c r="D37" s="17" t="s">
        <v>424</v>
      </c>
      <c r="E37" s="17" t="s">
        <v>464</v>
      </c>
      <c r="F37" s="281" t="s">
        <v>302</v>
      </c>
      <c r="G37" s="268">
        <v>1800</v>
      </c>
    </row>
    <row r="38" spans="1:7" ht="56.25" customHeight="1">
      <c r="A38" s="17" t="s">
        <v>400</v>
      </c>
      <c r="B38" s="17" t="s">
        <v>474</v>
      </c>
      <c r="C38" s="17" t="s">
        <v>373</v>
      </c>
      <c r="D38" s="17" t="s">
        <v>424</v>
      </c>
      <c r="E38" s="17" t="s">
        <v>464</v>
      </c>
      <c r="F38" s="282" t="s">
        <v>304</v>
      </c>
      <c r="G38" s="268">
        <v>1000</v>
      </c>
    </row>
    <row r="39" spans="1:7" ht="27.75" customHeight="1" hidden="1">
      <c r="A39" s="17" t="s">
        <v>400</v>
      </c>
      <c r="B39" s="17" t="s">
        <v>305</v>
      </c>
      <c r="C39" s="17" t="s">
        <v>373</v>
      </c>
      <c r="D39" s="17" t="s">
        <v>424</v>
      </c>
      <c r="E39" s="17" t="s">
        <v>464</v>
      </c>
      <c r="F39" s="282" t="s">
        <v>30</v>
      </c>
      <c r="G39" s="268">
        <v>0</v>
      </c>
    </row>
    <row r="40" spans="1:7" ht="28.5" customHeight="1" hidden="1">
      <c r="A40" s="17" t="s">
        <v>400</v>
      </c>
      <c r="B40" s="17" t="s">
        <v>306</v>
      </c>
      <c r="C40" s="17" t="s">
        <v>373</v>
      </c>
      <c r="D40" s="17" t="s">
        <v>424</v>
      </c>
      <c r="E40" s="17" t="s">
        <v>464</v>
      </c>
      <c r="F40" s="282" t="s">
        <v>32</v>
      </c>
      <c r="G40" s="268">
        <v>0</v>
      </c>
    </row>
    <row r="41" spans="1:7" s="20" customFormat="1" ht="54" customHeight="1" hidden="1">
      <c r="A41" s="16" t="s">
        <v>400</v>
      </c>
      <c r="B41" s="16" t="s">
        <v>475</v>
      </c>
      <c r="C41" s="16" t="s">
        <v>373</v>
      </c>
      <c r="D41" s="16" t="s">
        <v>424</v>
      </c>
      <c r="E41" s="16" t="s">
        <v>464</v>
      </c>
      <c r="F41" s="19" t="s">
        <v>35</v>
      </c>
      <c r="G41" s="30">
        <v>0</v>
      </c>
    </row>
    <row r="42" spans="1:7" s="272" customFormat="1" ht="27" customHeight="1">
      <c r="A42" s="18" t="s">
        <v>476</v>
      </c>
      <c r="B42" s="18" t="s">
        <v>422</v>
      </c>
      <c r="C42" s="18" t="s">
        <v>423</v>
      </c>
      <c r="D42" s="18" t="s">
        <v>424</v>
      </c>
      <c r="E42" s="18" t="s">
        <v>425</v>
      </c>
      <c r="F42" s="196" t="s">
        <v>477</v>
      </c>
      <c r="G42" s="266">
        <f>G43</f>
        <v>110</v>
      </c>
    </row>
    <row r="43" spans="1:7" s="20" customFormat="1" ht="12.75">
      <c r="A43" s="16" t="s">
        <v>476</v>
      </c>
      <c r="B43" s="16" t="s">
        <v>478</v>
      </c>
      <c r="C43" s="16" t="s">
        <v>423</v>
      </c>
      <c r="D43" s="16" t="s">
        <v>424</v>
      </c>
      <c r="E43" s="16" t="s">
        <v>479</v>
      </c>
      <c r="F43" s="273" t="s">
        <v>480</v>
      </c>
      <c r="G43" s="30">
        <f>G44</f>
        <v>110</v>
      </c>
    </row>
    <row r="44" spans="1:7" ht="12.75">
      <c r="A44" s="17" t="s">
        <v>476</v>
      </c>
      <c r="B44" s="17" t="s">
        <v>481</v>
      </c>
      <c r="C44" s="17" t="s">
        <v>423</v>
      </c>
      <c r="D44" s="17" t="s">
        <v>424</v>
      </c>
      <c r="E44" s="17" t="s">
        <v>479</v>
      </c>
      <c r="F44" s="71" t="s">
        <v>482</v>
      </c>
      <c r="G44" s="268">
        <f>G45</f>
        <v>110</v>
      </c>
    </row>
    <row r="45" spans="1:7" ht="27" customHeight="1">
      <c r="A45" s="17" t="s">
        <v>476</v>
      </c>
      <c r="B45" s="17" t="s">
        <v>483</v>
      </c>
      <c r="C45" s="17" t="s">
        <v>373</v>
      </c>
      <c r="D45" s="17" t="s">
        <v>424</v>
      </c>
      <c r="E45" s="17" t="s">
        <v>479</v>
      </c>
      <c r="F45" s="71" t="s">
        <v>307</v>
      </c>
      <c r="G45" s="268">
        <v>110</v>
      </c>
    </row>
    <row r="46" spans="1:7" ht="18" customHeight="1" hidden="1">
      <c r="A46" s="17" t="s">
        <v>476</v>
      </c>
      <c r="B46" s="17" t="s">
        <v>308</v>
      </c>
      <c r="C46" s="17" t="s">
        <v>373</v>
      </c>
      <c r="D46" s="17" t="s">
        <v>424</v>
      </c>
      <c r="E46" s="17" t="s">
        <v>479</v>
      </c>
      <c r="F46" s="71" t="s">
        <v>39</v>
      </c>
      <c r="G46" s="268">
        <v>0</v>
      </c>
    </row>
    <row r="47" spans="1:7" ht="26.25" customHeight="1">
      <c r="A47" s="18" t="s">
        <v>484</v>
      </c>
      <c r="B47" s="18" t="s">
        <v>422</v>
      </c>
      <c r="C47" s="18" t="s">
        <v>423</v>
      </c>
      <c r="D47" s="18" t="s">
        <v>424</v>
      </c>
      <c r="E47" s="18" t="s">
        <v>425</v>
      </c>
      <c r="F47" s="283" t="s">
        <v>485</v>
      </c>
      <c r="G47" s="266">
        <f>G56+G49</f>
        <v>200</v>
      </c>
    </row>
    <row r="48" spans="1:7" ht="27.75" customHeight="1" hidden="1">
      <c r="A48" s="17" t="s">
        <v>484</v>
      </c>
      <c r="B48" s="17" t="s">
        <v>491</v>
      </c>
      <c r="C48" s="17" t="s">
        <v>373</v>
      </c>
      <c r="D48" s="17" t="s">
        <v>424</v>
      </c>
      <c r="E48" s="17" t="s">
        <v>8</v>
      </c>
      <c r="F48" s="241" t="s">
        <v>41</v>
      </c>
      <c r="G48" s="268">
        <v>0</v>
      </c>
    </row>
    <row r="49" spans="1:7" ht="63" customHeight="1" hidden="1">
      <c r="A49" s="17" t="s">
        <v>484</v>
      </c>
      <c r="B49" s="17" t="s">
        <v>7</v>
      </c>
      <c r="C49" s="17" t="s">
        <v>373</v>
      </c>
      <c r="D49" s="17" t="s">
        <v>424</v>
      </c>
      <c r="E49" s="17" t="s">
        <v>8</v>
      </c>
      <c r="F49" s="281" t="s">
        <v>309</v>
      </c>
      <c r="G49" s="268">
        <v>0</v>
      </c>
    </row>
    <row r="50" spans="1:7" ht="69" customHeight="1" hidden="1">
      <c r="A50" s="17" t="s">
        <v>484</v>
      </c>
      <c r="B50" s="17" t="s">
        <v>310</v>
      </c>
      <c r="C50" s="17" t="s">
        <v>373</v>
      </c>
      <c r="D50" s="17" t="s">
        <v>424</v>
      </c>
      <c r="E50" s="17" t="s">
        <v>8</v>
      </c>
      <c r="F50" s="241" t="s">
        <v>48</v>
      </c>
      <c r="G50" s="268">
        <v>0</v>
      </c>
    </row>
    <row r="51" spans="1:7" ht="69" customHeight="1" hidden="1">
      <c r="A51" s="17" t="s">
        <v>484</v>
      </c>
      <c r="B51" s="17" t="s">
        <v>7</v>
      </c>
      <c r="C51" s="17" t="s">
        <v>373</v>
      </c>
      <c r="D51" s="17" t="s">
        <v>424</v>
      </c>
      <c r="E51" s="17" t="s">
        <v>311</v>
      </c>
      <c r="F51" s="241" t="s">
        <v>50</v>
      </c>
      <c r="G51" s="268">
        <v>0</v>
      </c>
    </row>
    <row r="52" spans="1:7" ht="70.5" customHeight="1" hidden="1">
      <c r="A52" s="17" t="s">
        <v>484</v>
      </c>
      <c r="B52" s="17" t="s">
        <v>310</v>
      </c>
      <c r="C52" s="17" t="s">
        <v>373</v>
      </c>
      <c r="D52" s="17" t="s">
        <v>424</v>
      </c>
      <c r="E52" s="17" t="s">
        <v>311</v>
      </c>
      <c r="F52" s="241" t="s">
        <v>50</v>
      </c>
      <c r="G52" s="268">
        <v>0</v>
      </c>
    </row>
    <row r="53" spans="1:7" ht="42.75" customHeight="1" hidden="1">
      <c r="A53" s="17" t="s">
        <v>484</v>
      </c>
      <c r="B53" s="17" t="s">
        <v>312</v>
      </c>
      <c r="C53" s="17" t="s">
        <v>373</v>
      </c>
      <c r="D53" s="17" t="s">
        <v>424</v>
      </c>
      <c r="E53" s="17" t="s">
        <v>8</v>
      </c>
      <c r="F53" s="241" t="s">
        <v>52</v>
      </c>
      <c r="G53" s="268">
        <v>0</v>
      </c>
    </row>
    <row r="54" spans="1:7" ht="40.5" customHeight="1" hidden="1">
      <c r="A54" s="17" t="s">
        <v>484</v>
      </c>
      <c r="B54" s="17" t="s">
        <v>312</v>
      </c>
      <c r="C54" s="17" t="s">
        <v>373</v>
      </c>
      <c r="D54" s="17" t="s">
        <v>424</v>
      </c>
      <c r="E54" s="17" t="s">
        <v>311</v>
      </c>
      <c r="F54" s="241" t="s">
        <v>54</v>
      </c>
      <c r="G54" s="268">
        <v>0</v>
      </c>
    </row>
    <row r="55" spans="1:7" ht="26.25" customHeight="1" hidden="1">
      <c r="A55" s="17" t="s">
        <v>484</v>
      </c>
      <c r="B55" s="17" t="s">
        <v>455</v>
      </c>
      <c r="C55" s="17" t="s">
        <v>373</v>
      </c>
      <c r="D55" s="17" t="s">
        <v>424</v>
      </c>
      <c r="E55" s="17" t="s">
        <v>313</v>
      </c>
      <c r="F55" s="241" t="s">
        <v>56</v>
      </c>
      <c r="G55" s="268">
        <v>0</v>
      </c>
    </row>
    <row r="56" spans="1:7" ht="41.25" customHeight="1">
      <c r="A56" s="17" t="s">
        <v>484</v>
      </c>
      <c r="B56" s="17" t="s">
        <v>450</v>
      </c>
      <c r="C56" s="17" t="s">
        <v>373</v>
      </c>
      <c r="D56" s="17" t="s">
        <v>424</v>
      </c>
      <c r="E56" s="17" t="s">
        <v>486</v>
      </c>
      <c r="F56" s="281" t="s">
        <v>314</v>
      </c>
      <c r="G56" s="268">
        <v>200</v>
      </c>
    </row>
    <row r="57" spans="1:7" s="272" customFormat="1" ht="16.5" customHeight="1">
      <c r="A57" s="18" t="s">
        <v>9</v>
      </c>
      <c r="B57" s="18" t="s">
        <v>422</v>
      </c>
      <c r="C57" s="18" t="s">
        <v>423</v>
      </c>
      <c r="D57" s="18" t="s">
        <v>424</v>
      </c>
      <c r="E57" s="18" t="s">
        <v>425</v>
      </c>
      <c r="F57" s="283" t="s">
        <v>10</v>
      </c>
      <c r="G57" s="266">
        <f>G66</f>
        <v>3.5</v>
      </c>
    </row>
    <row r="58" spans="1:7" s="272" customFormat="1" ht="42.75" customHeight="1" hidden="1">
      <c r="A58" s="17" t="s">
        <v>9</v>
      </c>
      <c r="B58" s="17" t="s">
        <v>315</v>
      </c>
      <c r="C58" s="17" t="s">
        <v>373</v>
      </c>
      <c r="D58" s="17" t="s">
        <v>424</v>
      </c>
      <c r="E58" s="17" t="s">
        <v>11</v>
      </c>
      <c r="F58" s="241" t="s">
        <v>87</v>
      </c>
      <c r="G58" s="268"/>
    </row>
    <row r="59" spans="1:7" s="272" customFormat="1" ht="55.5" customHeight="1" hidden="1">
      <c r="A59" s="17" t="s">
        <v>9</v>
      </c>
      <c r="B59" s="17" t="s">
        <v>316</v>
      </c>
      <c r="C59" s="17" t="s">
        <v>373</v>
      </c>
      <c r="D59" s="17" t="s">
        <v>424</v>
      </c>
      <c r="E59" s="17" t="s">
        <v>11</v>
      </c>
      <c r="F59" s="241" t="s">
        <v>91</v>
      </c>
      <c r="G59" s="268"/>
    </row>
    <row r="60" spans="1:7" s="272" customFormat="1" ht="41.25" customHeight="1" hidden="1">
      <c r="A60" s="17" t="s">
        <v>9</v>
      </c>
      <c r="B60" s="17" t="s">
        <v>317</v>
      </c>
      <c r="C60" s="17" t="s">
        <v>373</v>
      </c>
      <c r="D60" s="17" t="s">
        <v>424</v>
      </c>
      <c r="E60" s="17" t="s">
        <v>11</v>
      </c>
      <c r="F60" s="241" t="s">
        <v>93</v>
      </c>
      <c r="G60" s="268"/>
    </row>
    <row r="61" spans="1:7" s="272" customFormat="1" ht="43.5" customHeight="1" hidden="1">
      <c r="A61" s="17" t="s">
        <v>9</v>
      </c>
      <c r="B61" s="17" t="s">
        <v>318</v>
      </c>
      <c r="C61" s="17" t="s">
        <v>373</v>
      </c>
      <c r="D61" s="17" t="s">
        <v>424</v>
      </c>
      <c r="E61" s="17" t="s">
        <v>11</v>
      </c>
      <c r="F61" s="241" t="s">
        <v>95</v>
      </c>
      <c r="G61" s="268"/>
    </row>
    <row r="62" spans="1:7" s="272" customFormat="1" ht="55.5" customHeight="1" hidden="1">
      <c r="A62" s="17" t="s">
        <v>9</v>
      </c>
      <c r="B62" s="17" t="s">
        <v>319</v>
      </c>
      <c r="C62" s="17" t="s">
        <v>373</v>
      </c>
      <c r="D62" s="17" t="s">
        <v>424</v>
      </c>
      <c r="E62" s="17" t="s">
        <v>11</v>
      </c>
      <c r="F62" s="241" t="s">
        <v>324</v>
      </c>
      <c r="G62" s="268"/>
    </row>
    <row r="63" spans="1:7" s="272" customFormat="1" ht="54" customHeight="1" hidden="1">
      <c r="A63" s="17" t="s">
        <v>9</v>
      </c>
      <c r="B63" s="17" t="s">
        <v>325</v>
      </c>
      <c r="C63" s="17" t="s">
        <v>373</v>
      </c>
      <c r="D63" s="17" t="s">
        <v>424</v>
      </c>
      <c r="E63" s="17" t="s">
        <v>11</v>
      </c>
      <c r="F63" s="241" t="s">
        <v>96</v>
      </c>
      <c r="G63" s="268"/>
    </row>
    <row r="64" spans="1:7" s="272" customFormat="1" ht="69" customHeight="1" hidden="1">
      <c r="A64" s="17" t="s">
        <v>9</v>
      </c>
      <c r="B64" s="17" t="s">
        <v>326</v>
      </c>
      <c r="C64" s="17" t="s">
        <v>373</v>
      </c>
      <c r="D64" s="17" t="s">
        <v>424</v>
      </c>
      <c r="E64" s="17" t="s">
        <v>11</v>
      </c>
      <c r="F64" s="241" t="s">
        <v>98</v>
      </c>
      <c r="G64" s="268"/>
    </row>
    <row r="65" spans="1:7" s="272" customFormat="1" ht="68.25" customHeight="1" hidden="1">
      <c r="A65" s="17" t="s">
        <v>9</v>
      </c>
      <c r="B65" s="17" t="s">
        <v>327</v>
      </c>
      <c r="C65" s="17" t="s">
        <v>363</v>
      </c>
      <c r="D65" s="17" t="s">
        <v>424</v>
      </c>
      <c r="E65" s="17" t="s">
        <v>11</v>
      </c>
      <c r="F65" s="241" t="s">
        <v>98</v>
      </c>
      <c r="G65" s="268"/>
    </row>
    <row r="66" spans="1:7" ht="25.5" customHeight="1">
      <c r="A66" s="16" t="s">
        <v>9</v>
      </c>
      <c r="B66" s="16" t="s">
        <v>422</v>
      </c>
      <c r="C66" s="16" t="s">
        <v>423</v>
      </c>
      <c r="D66" s="16" t="s">
        <v>424</v>
      </c>
      <c r="E66" s="16" t="s">
        <v>425</v>
      </c>
      <c r="F66" s="19" t="s">
        <v>343</v>
      </c>
      <c r="G66" s="30">
        <f>G67</f>
        <v>3.5</v>
      </c>
    </row>
    <row r="67" spans="1:7" ht="26.25" customHeight="1">
      <c r="A67" s="17" t="s">
        <v>9</v>
      </c>
      <c r="B67" s="17" t="s">
        <v>671</v>
      </c>
      <c r="C67" s="17" t="s">
        <v>373</v>
      </c>
      <c r="D67" s="17" t="s">
        <v>424</v>
      </c>
      <c r="E67" s="17" t="s">
        <v>11</v>
      </c>
      <c r="F67" s="281" t="s">
        <v>99</v>
      </c>
      <c r="G67" s="268">
        <v>3.5</v>
      </c>
    </row>
    <row r="68" spans="1:7" s="272" customFormat="1" ht="12.75" hidden="1">
      <c r="A68" s="18" t="s">
        <v>487</v>
      </c>
      <c r="B68" s="18" t="s">
        <v>422</v>
      </c>
      <c r="C68" s="18" t="s">
        <v>373</v>
      </c>
      <c r="D68" s="18" t="s">
        <v>424</v>
      </c>
      <c r="E68" s="18" t="s">
        <v>425</v>
      </c>
      <c r="F68" s="283" t="s">
        <v>488</v>
      </c>
      <c r="G68" s="266">
        <f>G69+G71</f>
        <v>0</v>
      </c>
    </row>
    <row r="69" spans="1:7" ht="12.75" hidden="1">
      <c r="A69" s="16" t="s">
        <v>487</v>
      </c>
      <c r="B69" s="16" t="s">
        <v>478</v>
      </c>
      <c r="C69" s="16" t="s">
        <v>373</v>
      </c>
      <c r="D69" s="16" t="s">
        <v>424</v>
      </c>
      <c r="E69" s="16" t="s">
        <v>489</v>
      </c>
      <c r="F69" s="19" t="s">
        <v>490</v>
      </c>
      <c r="G69" s="30">
        <f>G70</f>
        <v>0</v>
      </c>
    </row>
    <row r="70" spans="1:7" ht="24" customHeight="1" hidden="1">
      <c r="A70" s="17" t="s">
        <v>487</v>
      </c>
      <c r="B70" s="17" t="s">
        <v>491</v>
      </c>
      <c r="C70" s="17" t="s">
        <v>373</v>
      </c>
      <c r="D70" s="17" t="s">
        <v>424</v>
      </c>
      <c r="E70" s="17" t="s">
        <v>489</v>
      </c>
      <c r="F70" s="281" t="s">
        <v>101</v>
      </c>
      <c r="G70" s="268"/>
    </row>
    <row r="71" spans="1:7" ht="12.75" customHeight="1" hidden="1">
      <c r="A71" s="17" t="s">
        <v>487</v>
      </c>
      <c r="B71" s="17" t="s">
        <v>492</v>
      </c>
      <c r="C71" s="17" t="s">
        <v>373</v>
      </c>
      <c r="D71" s="17" t="s">
        <v>424</v>
      </c>
      <c r="E71" s="17" t="s">
        <v>489</v>
      </c>
      <c r="F71" s="281" t="s">
        <v>328</v>
      </c>
      <c r="G71" s="268"/>
    </row>
    <row r="72" spans="1:7" s="272" customFormat="1" ht="14.25" customHeight="1">
      <c r="A72" s="437" t="s">
        <v>493</v>
      </c>
      <c r="B72" s="438"/>
      <c r="C72" s="438"/>
      <c r="D72" s="438"/>
      <c r="E72" s="438"/>
      <c r="F72" s="439"/>
      <c r="G72" s="365">
        <f>G11+G17+G23+G27+G35+G42+G47+G57+G68</f>
        <v>18019.35395</v>
      </c>
    </row>
    <row r="73" spans="1:7" s="272" customFormat="1" ht="12.75">
      <c r="A73" s="435" t="s">
        <v>494</v>
      </c>
      <c r="B73" s="435"/>
      <c r="C73" s="435"/>
      <c r="D73" s="435"/>
      <c r="E73" s="435"/>
      <c r="F73" s="435"/>
      <c r="G73" s="366">
        <f>G74+G92+G96+G109</f>
        <v>21487.500000000004</v>
      </c>
    </row>
    <row r="74" spans="1:7" s="272" customFormat="1" ht="15.75" customHeight="1">
      <c r="A74" s="286" t="s">
        <v>495</v>
      </c>
      <c r="B74" s="286" t="s">
        <v>179</v>
      </c>
      <c r="C74" s="286" t="s">
        <v>423</v>
      </c>
      <c r="D74" s="286" t="s">
        <v>424</v>
      </c>
      <c r="E74" s="286" t="s">
        <v>425</v>
      </c>
      <c r="F74" s="287" t="s">
        <v>466</v>
      </c>
      <c r="G74" s="366">
        <f>G75+G76+G77+G78</f>
        <v>14001.300000000001</v>
      </c>
    </row>
    <row r="75" spans="1:7" ht="25.5">
      <c r="A75" s="17" t="s">
        <v>495</v>
      </c>
      <c r="B75" s="17" t="s">
        <v>467</v>
      </c>
      <c r="C75" s="17" t="s">
        <v>373</v>
      </c>
      <c r="D75" s="17" t="s">
        <v>424</v>
      </c>
      <c r="E75" s="17" t="s">
        <v>610</v>
      </c>
      <c r="F75" s="241" t="s">
        <v>104</v>
      </c>
      <c r="G75" s="367">
        <v>6039.1</v>
      </c>
    </row>
    <row r="76" spans="1:7" ht="25.5">
      <c r="A76" s="17" t="s">
        <v>495</v>
      </c>
      <c r="B76" s="17" t="s">
        <v>468</v>
      </c>
      <c r="C76" s="17" t="s">
        <v>373</v>
      </c>
      <c r="D76" s="17" t="s">
        <v>424</v>
      </c>
      <c r="E76" s="17" t="s">
        <v>610</v>
      </c>
      <c r="F76" s="241" t="s">
        <v>105</v>
      </c>
      <c r="G76" s="367">
        <v>7922.1</v>
      </c>
    </row>
    <row r="77" spans="1:7" ht="39" customHeight="1" hidden="1">
      <c r="A77" s="17" t="s">
        <v>495</v>
      </c>
      <c r="B77" s="17" t="s">
        <v>556</v>
      </c>
      <c r="C77" s="17" t="s">
        <v>373</v>
      </c>
      <c r="D77" s="17" t="s">
        <v>424</v>
      </c>
      <c r="E77" s="17" t="s">
        <v>610</v>
      </c>
      <c r="F77" s="241" t="s">
        <v>344</v>
      </c>
      <c r="G77" s="367">
        <v>0</v>
      </c>
    </row>
    <row r="78" spans="1:7" ht="25.5">
      <c r="A78" s="17" t="s">
        <v>495</v>
      </c>
      <c r="B78" s="17" t="s">
        <v>653</v>
      </c>
      <c r="C78" s="17" t="s">
        <v>373</v>
      </c>
      <c r="D78" s="17" t="s">
        <v>424</v>
      </c>
      <c r="E78" s="17" t="s">
        <v>610</v>
      </c>
      <c r="F78" s="241" t="s">
        <v>654</v>
      </c>
      <c r="G78" s="367">
        <v>40.1</v>
      </c>
    </row>
    <row r="79" spans="1:7" s="272" customFormat="1" ht="25.5" hidden="1">
      <c r="A79" s="18" t="s">
        <v>495</v>
      </c>
      <c r="B79" s="18" t="s">
        <v>427</v>
      </c>
      <c r="C79" s="18" t="s">
        <v>373</v>
      </c>
      <c r="D79" s="18" t="s">
        <v>538</v>
      </c>
      <c r="E79" s="18" t="s">
        <v>610</v>
      </c>
      <c r="F79" s="113" t="s">
        <v>333</v>
      </c>
      <c r="G79" s="366">
        <f>G88+G80+G83</f>
        <v>0</v>
      </c>
    </row>
    <row r="80" spans="1:7" s="272" customFormat="1" ht="52.5" customHeight="1" hidden="1">
      <c r="A80" s="16" t="s">
        <v>495</v>
      </c>
      <c r="B80" s="16" t="s">
        <v>497</v>
      </c>
      <c r="C80" s="16" t="s">
        <v>373</v>
      </c>
      <c r="D80" s="16" t="s">
        <v>424</v>
      </c>
      <c r="E80" s="16" t="s">
        <v>496</v>
      </c>
      <c r="F80" s="289" t="s">
        <v>331</v>
      </c>
      <c r="G80" s="368">
        <f>G81</f>
        <v>0</v>
      </c>
    </row>
    <row r="81" spans="1:7" s="272" customFormat="1" ht="57" customHeight="1" hidden="1">
      <c r="A81" s="17" t="s">
        <v>495</v>
      </c>
      <c r="B81" s="17" t="s">
        <v>497</v>
      </c>
      <c r="C81" s="17" t="s">
        <v>373</v>
      </c>
      <c r="D81" s="17" t="s">
        <v>424</v>
      </c>
      <c r="E81" s="17" t="s">
        <v>496</v>
      </c>
      <c r="F81" s="241" t="s">
        <v>142</v>
      </c>
      <c r="G81" s="367"/>
    </row>
    <row r="82" spans="1:7" s="272" customFormat="1" ht="30" customHeight="1" hidden="1">
      <c r="A82" s="17" t="s">
        <v>495</v>
      </c>
      <c r="B82" s="17" t="s">
        <v>332</v>
      </c>
      <c r="C82" s="17" t="s">
        <v>373</v>
      </c>
      <c r="D82" s="17" t="s">
        <v>424</v>
      </c>
      <c r="E82" s="17" t="s">
        <v>496</v>
      </c>
      <c r="F82" s="241" t="s">
        <v>143</v>
      </c>
      <c r="G82" s="367"/>
    </row>
    <row r="83" spans="1:7" s="272" customFormat="1" ht="25.5" customHeight="1" hidden="1">
      <c r="A83" s="16" t="s">
        <v>495</v>
      </c>
      <c r="B83" s="16" t="s">
        <v>498</v>
      </c>
      <c r="C83" s="16" t="s">
        <v>373</v>
      </c>
      <c r="D83" s="16" t="s">
        <v>424</v>
      </c>
      <c r="E83" s="16" t="s">
        <v>496</v>
      </c>
      <c r="F83" s="289" t="s">
        <v>145</v>
      </c>
      <c r="G83" s="367"/>
    </row>
    <row r="84" spans="1:7" s="272" customFormat="1" ht="26.25" customHeight="1" hidden="1">
      <c r="A84" s="17" t="s">
        <v>495</v>
      </c>
      <c r="B84" s="17" t="s">
        <v>498</v>
      </c>
      <c r="C84" s="17" t="s">
        <v>373</v>
      </c>
      <c r="D84" s="17" t="s">
        <v>424</v>
      </c>
      <c r="E84" s="17" t="s">
        <v>496</v>
      </c>
      <c r="F84" s="270" t="s">
        <v>145</v>
      </c>
      <c r="G84" s="367"/>
    </row>
    <row r="85" spans="1:7" s="272" customFormat="1" ht="28.5" customHeight="1" hidden="1">
      <c r="A85" s="17" t="s">
        <v>495</v>
      </c>
      <c r="B85" s="17" t="s">
        <v>334</v>
      </c>
      <c r="C85" s="17" t="s">
        <v>373</v>
      </c>
      <c r="D85" s="17" t="s">
        <v>424</v>
      </c>
      <c r="E85" s="17" t="s">
        <v>496</v>
      </c>
      <c r="F85" s="241" t="s">
        <v>146</v>
      </c>
      <c r="G85" s="367"/>
    </row>
    <row r="86" spans="1:7" s="272" customFormat="1" ht="38.25" hidden="1">
      <c r="A86" s="17" t="s">
        <v>495</v>
      </c>
      <c r="B86" s="17" t="s">
        <v>335</v>
      </c>
      <c r="C86" s="17" t="s">
        <v>373</v>
      </c>
      <c r="D86" s="17" t="s">
        <v>424</v>
      </c>
      <c r="E86" s="17" t="s">
        <v>496</v>
      </c>
      <c r="F86" s="241" t="s">
        <v>148</v>
      </c>
      <c r="G86" s="367"/>
    </row>
    <row r="87" spans="1:7" s="272" customFormat="1" ht="69.75" customHeight="1" hidden="1">
      <c r="A87" s="17" t="s">
        <v>495</v>
      </c>
      <c r="B87" s="17" t="s">
        <v>336</v>
      </c>
      <c r="C87" s="17" t="s">
        <v>373</v>
      </c>
      <c r="D87" s="17" t="s">
        <v>424</v>
      </c>
      <c r="E87" s="17" t="s">
        <v>496</v>
      </c>
      <c r="F87" s="241" t="s">
        <v>149</v>
      </c>
      <c r="G87" s="367"/>
    </row>
    <row r="88" spans="1:7" s="272" customFormat="1" ht="12.75" hidden="1">
      <c r="A88" s="17" t="s">
        <v>495</v>
      </c>
      <c r="B88" s="17" t="s">
        <v>499</v>
      </c>
      <c r="C88" s="17" t="s">
        <v>373</v>
      </c>
      <c r="D88" s="17" t="s">
        <v>424</v>
      </c>
      <c r="E88" s="17" t="s">
        <v>496</v>
      </c>
      <c r="F88" s="241" t="s">
        <v>150</v>
      </c>
      <c r="G88" s="367">
        <f>G89</f>
        <v>0</v>
      </c>
    </row>
    <row r="89" spans="1:7" s="272" customFormat="1" ht="12.75" hidden="1">
      <c r="A89" s="17" t="s">
        <v>495</v>
      </c>
      <c r="B89" s="17" t="s">
        <v>499</v>
      </c>
      <c r="C89" s="17" t="s">
        <v>373</v>
      </c>
      <c r="D89" s="17" t="s">
        <v>424</v>
      </c>
      <c r="E89" s="17" t="s">
        <v>496</v>
      </c>
      <c r="F89" s="241" t="s">
        <v>150</v>
      </c>
      <c r="G89" s="367"/>
    </row>
    <row r="90" spans="1:7" s="272" customFormat="1" ht="78" customHeight="1" hidden="1">
      <c r="A90" s="17" t="s">
        <v>495</v>
      </c>
      <c r="B90" s="17" t="s">
        <v>499</v>
      </c>
      <c r="C90" s="17" t="s">
        <v>407</v>
      </c>
      <c r="D90" s="17" t="s">
        <v>424</v>
      </c>
      <c r="E90" s="17" t="s">
        <v>496</v>
      </c>
      <c r="F90" s="291" t="s">
        <v>14</v>
      </c>
      <c r="G90" s="369"/>
    </row>
    <row r="91" spans="1:7" s="272" customFormat="1" ht="39" customHeight="1" hidden="1">
      <c r="A91" s="17" t="s">
        <v>495</v>
      </c>
      <c r="B91" s="17" t="s">
        <v>499</v>
      </c>
      <c r="C91" s="17" t="s">
        <v>407</v>
      </c>
      <c r="D91" s="17" t="s">
        <v>424</v>
      </c>
      <c r="E91" s="17" t="s">
        <v>496</v>
      </c>
      <c r="F91" s="291" t="s">
        <v>12</v>
      </c>
      <c r="G91" s="369"/>
    </row>
    <row r="92" spans="1:7" s="272" customFormat="1" ht="39" customHeight="1">
      <c r="A92" s="328" t="s">
        <v>495</v>
      </c>
      <c r="B92" s="328" t="s">
        <v>544</v>
      </c>
      <c r="C92" s="328" t="s">
        <v>423</v>
      </c>
      <c r="D92" s="328" t="s">
        <v>424</v>
      </c>
      <c r="E92" s="328" t="s">
        <v>610</v>
      </c>
      <c r="F92" s="329" t="s">
        <v>545</v>
      </c>
      <c r="G92" s="370">
        <f>G93+G95+G94</f>
        <v>6108.8</v>
      </c>
    </row>
    <row r="93" spans="1:7" s="272" customFormat="1" ht="40.5" customHeight="1">
      <c r="A93" s="330" t="s">
        <v>495</v>
      </c>
      <c r="B93" s="330" t="s">
        <v>546</v>
      </c>
      <c r="C93" s="330" t="s">
        <v>373</v>
      </c>
      <c r="D93" s="330" t="s">
        <v>424</v>
      </c>
      <c r="E93" s="330" t="s">
        <v>610</v>
      </c>
      <c r="F93" s="241" t="s">
        <v>543</v>
      </c>
      <c r="G93" s="369">
        <f>1800+2000</f>
        <v>3800</v>
      </c>
    </row>
    <row r="94" spans="1:7" s="272" customFormat="1" ht="40.5" customHeight="1">
      <c r="A94" s="330" t="s">
        <v>495</v>
      </c>
      <c r="B94" s="330" t="s">
        <v>580</v>
      </c>
      <c r="C94" s="330" t="s">
        <v>373</v>
      </c>
      <c r="D94" s="330" t="s">
        <v>424</v>
      </c>
      <c r="E94" s="330" t="s">
        <v>610</v>
      </c>
      <c r="F94" s="241" t="s">
        <v>581</v>
      </c>
      <c r="G94" s="369">
        <v>2308.8</v>
      </c>
    </row>
    <row r="95" spans="1:7" s="272" customFormat="1" ht="24" customHeight="1">
      <c r="A95" s="330" t="s">
        <v>495</v>
      </c>
      <c r="B95" s="330" t="s">
        <v>570</v>
      </c>
      <c r="C95" s="330" t="s">
        <v>373</v>
      </c>
      <c r="D95" s="330" t="s">
        <v>424</v>
      </c>
      <c r="E95" s="330" t="s">
        <v>610</v>
      </c>
      <c r="F95" s="241" t="s">
        <v>150</v>
      </c>
      <c r="G95" s="369">
        <v>0</v>
      </c>
    </row>
    <row r="96" spans="1:7" s="272" customFormat="1" ht="18.75" customHeight="1">
      <c r="A96" s="18" t="s">
        <v>495</v>
      </c>
      <c r="B96" s="18" t="s">
        <v>180</v>
      </c>
      <c r="C96" s="18" t="s">
        <v>423</v>
      </c>
      <c r="D96" s="18" t="s">
        <v>424</v>
      </c>
      <c r="E96" s="18" t="s">
        <v>610</v>
      </c>
      <c r="F96" s="113" t="s">
        <v>509</v>
      </c>
      <c r="G96" s="366">
        <f>G97+G101+G102</f>
        <v>849.4000000000001</v>
      </c>
    </row>
    <row r="97" spans="1:7" s="20" customFormat="1" ht="30" customHeight="1">
      <c r="A97" s="16" t="s">
        <v>495</v>
      </c>
      <c r="B97" s="16" t="s">
        <v>471</v>
      </c>
      <c r="C97" s="16" t="s">
        <v>423</v>
      </c>
      <c r="D97" s="16" t="s">
        <v>424</v>
      </c>
      <c r="E97" s="16" t="s">
        <v>610</v>
      </c>
      <c r="F97" s="292" t="s">
        <v>510</v>
      </c>
      <c r="G97" s="371">
        <f>G98</f>
        <v>45.599999999999994</v>
      </c>
    </row>
    <row r="98" spans="1:7" ht="31.5" customHeight="1">
      <c r="A98" s="17" t="s">
        <v>495</v>
      </c>
      <c r="B98" s="17" t="s">
        <v>471</v>
      </c>
      <c r="C98" s="17" t="s">
        <v>373</v>
      </c>
      <c r="D98" s="17" t="s">
        <v>424</v>
      </c>
      <c r="E98" s="17" t="s">
        <v>610</v>
      </c>
      <c r="F98" s="241" t="s">
        <v>218</v>
      </c>
      <c r="G98" s="369">
        <f>G99+G100</f>
        <v>45.599999999999994</v>
      </c>
    </row>
    <row r="99" spans="1:7" ht="31.5" customHeight="1">
      <c r="A99" s="17" t="s">
        <v>495</v>
      </c>
      <c r="B99" s="17" t="s">
        <v>471</v>
      </c>
      <c r="C99" s="17" t="s">
        <v>373</v>
      </c>
      <c r="D99" s="17" t="s">
        <v>424</v>
      </c>
      <c r="E99" s="17" t="s">
        <v>610</v>
      </c>
      <c r="F99" s="241" t="s">
        <v>218</v>
      </c>
      <c r="G99" s="369">
        <v>1</v>
      </c>
    </row>
    <row r="100" spans="1:7" ht="56.25" customHeight="1">
      <c r="A100" s="17" t="s">
        <v>495</v>
      </c>
      <c r="B100" s="17" t="s">
        <v>471</v>
      </c>
      <c r="C100" s="17" t="s">
        <v>373</v>
      </c>
      <c r="D100" s="17" t="s">
        <v>424</v>
      </c>
      <c r="E100" s="17" t="s">
        <v>610</v>
      </c>
      <c r="F100" s="293" t="s">
        <v>502</v>
      </c>
      <c r="G100" s="369">
        <f>41.8+2.8</f>
        <v>44.599999999999994</v>
      </c>
    </row>
    <row r="101" spans="1:7" s="20" customFormat="1" ht="35.25" customHeight="1">
      <c r="A101" s="17" t="s">
        <v>495</v>
      </c>
      <c r="B101" s="17" t="s">
        <v>470</v>
      </c>
      <c r="C101" s="17" t="s">
        <v>373</v>
      </c>
      <c r="D101" s="17" t="s">
        <v>424</v>
      </c>
      <c r="E101" s="17" t="s">
        <v>610</v>
      </c>
      <c r="F101" s="241" t="s">
        <v>152</v>
      </c>
      <c r="G101" s="369">
        <v>636.5</v>
      </c>
    </row>
    <row r="102" spans="1:7" s="20" customFormat="1" ht="26.25" customHeight="1">
      <c r="A102" s="17" t="s">
        <v>495</v>
      </c>
      <c r="B102" s="17" t="s">
        <v>469</v>
      </c>
      <c r="C102" s="17" t="s">
        <v>373</v>
      </c>
      <c r="D102" s="17" t="s">
        <v>424</v>
      </c>
      <c r="E102" s="17" t="s">
        <v>610</v>
      </c>
      <c r="F102" s="241" t="s">
        <v>151</v>
      </c>
      <c r="G102" s="369">
        <v>167.3</v>
      </c>
    </row>
    <row r="103" spans="1:7" s="20" customFormat="1" ht="30" customHeight="1" hidden="1">
      <c r="A103" s="17" t="s">
        <v>495</v>
      </c>
      <c r="B103" s="17" t="s">
        <v>470</v>
      </c>
      <c r="C103" s="17" t="s">
        <v>373</v>
      </c>
      <c r="D103" s="17" t="s">
        <v>424</v>
      </c>
      <c r="E103" s="17" t="s">
        <v>496</v>
      </c>
      <c r="F103" s="241" t="s">
        <v>151</v>
      </c>
      <c r="G103" s="369"/>
    </row>
    <row r="104" spans="1:7" s="20" customFormat="1" ht="30" customHeight="1" hidden="1">
      <c r="A104" s="16" t="s">
        <v>495</v>
      </c>
      <c r="B104" s="16" t="s">
        <v>471</v>
      </c>
      <c r="C104" s="16" t="s">
        <v>423</v>
      </c>
      <c r="D104" s="16" t="s">
        <v>424</v>
      </c>
      <c r="E104" s="16" t="s">
        <v>496</v>
      </c>
      <c r="F104" s="241" t="s">
        <v>152</v>
      </c>
      <c r="G104" s="371"/>
    </row>
    <row r="105" spans="1:7" ht="28.5" customHeight="1" hidden="1">
      <c r="A105" s="17" t="s">
        <v>495</v>
      </c>
      <c r="B105" s="17" t="s">
        <v>471</v>
      </c>
      <c r="C105" s="17" t="s">
        <v>373</v>
      </c>
      <c r="D105" s="17" t="s">
        <v>424</v>
      </c>
      <c r="E105" s="17" t="s">
        <v>496</v>
      </c>
      <c r="F105" s="292" t="s">
        <v>510</v>
      </c>
      <c r="G105" s="369"/>
    </row>
    <row r="106" spans="1:7" ht="31.5" customHeight="1" hidden="1">
      <c r="A106" s="17" t="s">
        <v>495</v>
      </c>
      <c r="B106" s="17" t="s">
        <v>471</v>
      </c>
      <c r="C106" s="17" t="s">
        <v>373</v>
      </c>
      <c r="D106" s="17" t="s">
        <v>424</v>
      </c>
      <c r="E106" s="17" t="s">
        <v>496</v>
      </c>
      <c r="F106" s="241" t="s">
        <v>218</v>
      </c>
      <c r="G106" s="369"/>
    </row>
    <row r="107" spans="1:7" ht="53.25" customHeight="1" hidden="1">
      <c r="A107" s="17" t="s">
        <v>495</v>
      </c>
      <c r="B107" s="17" t="s">
        <v>471</v>
      </c>
      <c r="C107" s="17" t="s">
        <v>373</v>
      </c>
      <c r="D107" s="17" t="s">
        <v>424</v>
      </c>
      <c r="E107" s="17" t="s">
        <v>496</v>
      </c>
      <c r="F107" s="293" t="s">
        <v>500</v>
      </c>
      <c r="G107" s="369"/>
    </row>
    <row r="108" spans="1:7" ht="15" customHeight="1" hidden="1">
      <c r="A108" s="17" t="s">
        <v>495</v>
      </c>
      <c r="B108" s="17" t="s">
        <v>337</v>
      </c>
      <c r="C108" s="17" t="s">
        <v>373</v>
      </c>
      <c r="D108" s="17" t="s">
        <v>424</v>
      </c>
      <c r="E108" s="17" t="s">
        <v>496</v>
      </c>
      <c r="F108" s="293" t="s">
        <v>502</v>
      </c>
      <c r="G108" s="369"/>
    </row>
    <row r="109" spans="1:7" ht="12.75" customHeight="1">
      <c r="A109" s="18" t="s">
        <v>495</v>
      </c>
      <c r="B109" s="18" t="s">
        <v>453</v>
      </c>
      <c r="C109" s="18" t="s">
        <v>373</v>
      </c>
      <c r="D109" s="18" t="s">
        <v>424</v>
      </c>
      <c r="E109" s="18" t="s">
        <v>425</v>
      </c>
      <c r="F109" s="294" t="s">
        <v>537</v>
      </c>
      <c r="G109" s="370">
        <f>G111+G115</f>
        <v>528</v>
      </c>
    </row>
    <row r="110" spans="1:7" ht="54.75" customHeight="1" hidden="1">
      <c r="A110" s="17" t="s">
        <v>495</v>
      </c>
      <c r="B110" s="17" t="s">
        <v>338</v>
      </c>
      <c r="C110" s="17" t="s">
        <v>373</v>
      </c>
      <c r="D110" s="17" t="s">
        <v>424</v>
      </c>
      <c r="E110" s="17" t="s">
        <v>496</v>
      </c>
      <c r="F110" s="294" t="s">
        <v>537</v>
      </c>
      <c r="G110" s="369"/>
    </row>
    <row r="111" spans="1:7" s="272" customFormat="1" ht="51" hidden="1">
      <c r="A111" s="17" t="s">
        <v>495</v>
      </c>
      <c r="B111" s="17" t="s">
        <v>503</v>
      </c>
      <c r="C111" s="17" t="s">
        <v>373</v>
      </c>
      <c r="D111" s="17" t="s">
        <v>424</v>
      </c>
      <c r="E111" s="17" t="s">
        <v>496</v>
      </c>
      <c r="F111" s="241" t="s">
        <v>177</v>
      </c>
      <c r="G111" s="369"/>
    </row>
    <row r="112" spans="1:7" s="272" customFormat="1" ht="38.25" hidden="1">
      <c r="A112" s="17" t="s">
        <v>495</v>
      </c>
      <c r="B112" s="17" t="s">
        <v>339</v>
      </c>
      <c r="C112" s="17" t="s">
        <v>373</v>
      </c>
      <c r="D112" s="17" t="s">
        <v>424</v>
      </c>
      <c r="E112" s="17" t="s">
        <v>496</v>
      </c>
      <c r="F112" s="241" t="s">
        <v>178</v>
      </c>
      <c r="G112" s="369"/>
    </row>
    <row r="113" spans="1:7" s="272" customFormat="1" ht="51" hidden="1">
      <c r="A113" s="17" t="s">
        <v>495</v>
      </c>
      <c r="B113" s="17" t="s">
        <v>340</v>
      </c>
      <c r="C113" s="17" t="s">
        <v>373</v>
      </c>
      <c r="D113" s="17" t="s">
        <v>424</v>
      </c>
      <c r="E113" s="17" t="s">
        <v>496</v>
      </c>
      <c r="F113" s="241" t="s">
        <v>181</v>
      </c>
      <c r="G113" s="369"/>
    </row>
    <row r="114" spans="1:7" s="272" customFormat="1" ht="38.25" hidden="1">
      <c r="A114" s="17" t="s">
        <v>495</v>
      </c>
      <c r="B114" s="17" t="s">
        <v>461</v>
      </c>
      <c r="C114" s="17" t="s">
        <v>373</v>
      </c>
      <c r="D114" s="17" t="s">
        <v>424</v>
      </c>
      <c r="E114" s="17" t="s">
        <v>496</v>
      </c>
      <c r="F114" s="241" t="s">
        <v>182</v>
      </c>
      <c r="G114" s="369"/>
    </row>
    <row r="115" spans="1:7" s="272" customFormat="1" ht="31.5" customHeight="1">
      <c r="A115" s="17" t="s">
        <v>495</v>
      </c>
      <c r="B115" s="295" t="s">
        <v>21</v>
      </c>
      <c r="C115" s="17" t="s">
        <v>373</v>
      </c>
      <c r="D115" s="17" t="s">
        <v>424</v>
      </c>
      <c r="E115" s="17" t="s">
        <v>610</v>
      </c>
      <c r="F115" s="241" t="s">
        <v>185</v>
      </c>
      <c r="G115" s="369">
        <v>528</v>
      </c>
    </row>
    <row r="116" spans="1:7" s="272" customFormat="1" ht="31.5" customHeight="1" hidden="1">
      <c r="A116" s="17" t="s">
        <v>495</v>
      </c>
      <c r="B116" s="295" t="s">
        <v>341</v>
      </c>
      <c r="C116" s="17" t="s">
        <v>373</v>
      </c>
      <c r="D116" s="17" t="s">
        <v>424</v>
      </c>
      <c r="E116" s="17" t="s">
        <v>496</v>
      </c>
      <c r="F116" s="296" t="s">
        <v>185</v>
      </c>
      <c r="G116" s="369"/>
    </row>
    <row r="117" spans="1:7" s="272" customFormat="1" ht="39" customHeight="1" hidden="1">
      <c r="A117" s="18" t="s">
        <v>342</v>
      </c>
      <c r="B117" s="18" t="s">
        <v>422</v>
      </c>
      <c r="C117" s="18" t="s">
        <v>373</v>
      </c>
      <c r="D117" s="18" t="s">
        <v>424</v>
      </c>
      <c r="E117" s="18" t="s">
        <v>425</v>
      </c>
      <c r="F117" s="296" t="s">
        <v>186</v>
      </c>
      <c r="G117" s="370">
        <f>G118</f>
        <v>0</v>
      </c>
    </row>
    <row r="118" spans="1:7" s="272" customFormat="1" ht="70.5" customHeight="1" hidden="1">
      <c r="A118" s="17" t="s">
        <v>342</v>
      </c>
      <c r="B118" s="17" t="s">
        <v>463</v>
      </c>
      <c r="C118" s="17" t="s">
        <v>373</v>
      </c>
      <c r="D118" s="17" t="s">
        <v>424</v>
      </c>
      <c r="E118" s="17" t="s">
        <v>489</v>
      </c>
      <c r="F118" s="294" t="s">
        <v>505</v>
      </c>
      <c r="G118" s="369">
        <v>0</v>
      </c>
    </row>
    <row r="119" spans="1:7" s="272" customFormat="1" ht="39" customHeight="1" hidden="1">
      <c r="A119" s="17" t="s">
        <v>504</v>
      </c>
      <c r="B119" s="17" t="s">
        <v>463</v>
      </c>
      <c r="C119" s="17" t="s">
        <v>373</v>
      </c>
      <c r="D119" s="17" t="s">
        <v>424</v>
      </c>
      <c r="E119" s="17" t="s">
        <v>496</v>
      </c>
      <c r="F119" s="241" t="s">
        <v>300</v>
      </c>
      <c r="G119" s="369"/>
    </row>
    <row r="120" spans="1:7" ht="12.75">
      <c r="A120" s="18"/>
      <c r="B120" s="18"/>
      <c r="C120" s="18"/>
      <c r="D120" s="18"/>
      <c r="E120" s="18"/>
      <c r="F120" s="265" t="s">
        <v>506</v>
      </c>
      <c r="G120" s="370">
        <f>G72+G73</f>
        <v>39506.853950000004</v>
      </c>
    </row>
    <row r="121" spans="1:6" ht="12.75">
      <c r="A121" s="272"/>
      <c r="B121" s="272"/>
      <c r="C121" s="272"/>
      <c r="D121" s="272"/>
      <c r="E121" s="272"/>
      <c r="F121" s="277"/>
    </row>
    <row r="122" spans="6:7" ht="12.75">
      <c r="F122" s="272"/>
      <c r="G122" s="297"/>
    </row>
    <row r="123" ht="12.75">
      <c r="G123" s="297"/>
    </row>
    <row r="124" ht="12.75">
      <c r="G124" s="298"/>
    </row>
    <row r="125" ht="12.75">
      <c r="G125" s="298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I3" sqref="I3:J3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>
      <c r="I1" s="440" t="s">
        <v>81</v>
      </c>
      <c r="J1" s="441"/>
    </row>
    <row r="2" spans="9:10" ht="12.75">
      <c r="I2" s="440" t="s">
        <v>370</v>
      </c>
      <c r="J2" s="441"/>
    </row>
    <row r="3" spans="9:10" ht="12.75">
      <c r="I3" s="440" t="s">
        <v>681</v>
      </c>
      <c r="J3" s="441"/>
    </row>
    <row r="5" s="4" customFormat="1" ht="12.75" customHeight="1"/>
    <row r="6" spans="1:10" s="4" customFormat="1" ht="33" customHeight="1">
      <c r="A6" s="434" t="s">
        <v>607</v>
      </c>
      <c r="B6" s="434"/>
      <c r="C6" s="434"/>
      <c r="D6" s="434"/>
      <c r="E6" s="434"/>
      <c r="F6" s="434"/>
      <c r="G6" s="434"/>
      <c r="H6" s="434"/>
      <c r="I6" s="434"/>
      <c r="J6" s="434"/>
    </row>
    <row r="7" spans="1:6" ht="12.75">
      <c r="A7" s="248"/>
      <c r="B7" s="248"/>
      <c r="C7" s="248"/>
      <c r="D7" s="248"/>
      <c r="E7" s="248"/>
      <c r="F7" s="248"/>
    </row>
    <row r="8" spans="1:10" ht="39" customHeight="1">
      <c r="A8" s="413"/>
      <c r="B8" s="413"/>
      <c r="C8" s="413"/>
      <c r="D8" s="413"/>
      <c r="E8" s="413"/>
      <c r="F8" s="263" t="s">
        <v>418</v>
      </c>
      <c r="G8" s="239" t="s">
        <v>15</v>
      </c>
      <c r="H8" s="239" t="s">
        <v>411</v>
      </c>
      <c r="I8" s="239" t="s">
        <v>593</v>
      </c>
      <c r="J8" s="239" t="s">
        <v>609</v>
      </c>
    </row>
    <row r="9" spans="1:10" s="264" customFormat="1" ht="12.75">
      <c r="A9" s="436">
        <v>1</v>
      </c>
      <c r="B9" s="436"/>
      <c r="C9" s="436"/>
      <c r="D9" s="436"/>
      <c r="E9" s="436"/>
      <c r="F9" s="134">
        <v>2</v>
      </c>
      <c r="G9" s="134">
        <v>3</v>
      </c>
      <c r="H9" s="134">
        <v>4</v>
      </c>
      <c r="I9" s="134">
        <v>3</v>
      </c>
      <c r="J9" s="134">
        <v>4</v>
      </c>
    </row>
    <row r="10" spans="1:10" s="20" customFormat="1" ht="12.75">
      <c r="A10" s="18"/>
      <c r="B10" s="18"/>
      <c r="C10" s="18"/>
      <c r="D10" s="18"/>
      <c r="E10" s="18"/>
      <c r="F10" s="265" t="s">
        <v>419</v>
      </c>
      <c r="G10" s="266">
        <f>G11+G17+G23+G27+G35+G42+G47+G57+G68</f>
        <v>13897.5</v>
      </c>
      <c r="H10" s="266">
        <f>H11+H17+H23+H27+H35+H42+H47+H57+H68</f>
        <v>0</v>
      </c>
      <c r="I10" s="359">
        <f>I11+I17+I23+I27+I35+I42+I47+I57+I68</f>
        <v>19076.0819</v>
      </c>
      <c r="J10" s="359">
        <f>J11+J17+J23+J27+J35+J42+J47+J57+J68</f>
        <v>20921.85701</v>
      </c>
    </row>
    <row r="11" spans="1:10" s="20" customFormat="1" ht="12.75">
      <c r="A11" s="18" t="s">
        <v>420</v>
      </c>
      <c r="B11" s="18" t="s">
        <v>422</v>
      </c>
      <c r="C11" s="18" t="s">
        <v>423</v>
      </c>
      <c r="D11" s="18" t="s">
        <v>424</v>
      </c>
      <c r="E11" s="18" t="s">
        <v>425</v>
      </c>
      <c r="F11" s="265" t="s">
        <v>426</v>
      </c>
      <c r="G11" s="266">
        <f>G12</f>
        <v>5400</v>
      </c>
      <c r="H11" s="266">
        <f>H12</f>
        <v>0</v>
      </c>
      <c r="I11" s="359">
        <f>I12</f>
        <v>7784</v>
      </c>
      <c r="J11" s="359">
        <f>J12</f>
        <v>8192</v>
      </c>
    </row>
    <row r="12" spans="1:10" s="20" customFormat="1" ht="12.75">
      <c r="A12" s="16" t="s">
        <v>420</v>
      </c>
      <c r="B12" s="16" t="s">
        <v>427</v>
      </c>
      <c r="C12" s="16" t="s">
        <v>362</v>
      </c>
      <c r="D12" s="16" t="s">
        <v>424</v>
      </c>
      <c r="E12" s="16" t="s">
        <v>428</v>
      </c>
      <c r="F12" s="267" t="s">
        <v>429</v>
      </c>
      <c r="G12" s="30">
        <f>G13+G15+G14+G16</f>
        <v>5400</v>
      </c>
      <c r="H12" s="30">
        <f>H13+H15+H14+H16</f>
        <v>0</v>
      </c>
      <c r="I12" s="30">
        <f>I13+I15+I14+I16</f>
        <v>7784</v>
      </c>
      <c r="J12" s="30">
        <f>J13+J15+J14+J16</f>
        <v>8192</v>
      </c>
    </row>
    <row r="13" spans="1:10" s="269" customFormat="1" ht="54" customHeight="1">
      <c r="A13" s="17" t="s">
        <v>420</v>
      </c>
      <c r="B13" s="17" t="s">
        <v>430</v>
      </c>
      <c r="C13" s="17" t="s">
        <v>362</v>
      </c>
      <c r="D13" s="17" t="s">
        <v>424</v>
      </c>
      <c r="E13" s="17" t="s">
        <v>428</v>
      </c>
      <c r="F13" s="59" t="s">
        <v>431</v>
      </c>
      <c r="G13" s="268">
        <v>5400</v>
      </c>
      <c r="H13" s="268">
        <v>0</v>
      </c>
      <c r="I13" s="268">
        <v>7662</v>
      </c>
      <c r="J13" s="268">
        <v>8070</v>
      </c>
    </row>
    <row r="14" spans="1:10" ht="80.25" customHeight="1">
      <c r="A14" s="17" t="s">
        <v>420</v>
      </c>
      <c r="B14" s="17" t="s">
        <v>432</v>
      </c>
      <c r="C14" s="17" t="s">
        <v>362</v>
      </c>
      <c r="D14" s="17" t="s">
        <v>424</v>
      </c>
      <c r="E14" s="17" t="s">
        <v>428</v>
      </c>
      <c r="F14" s="270" t="s">
        <v>433</v>
      </c>
      <c r="G14" s="268">
        <v>0</v>
      </c>
      <c r="H14" s="268">
        <v>0</v>
      </c>
      <c r="I14" s="268">
        <v>80</v>
      </c>
      <c r="J14" s="268">
        <v>80</v>
      </c>
    </row>
    <row r="15" spans="1:10" ht="39.75" customHeight="1">
      <c r="A15" s="17" t="s">
        <v>420</v>
      </c>
      <c r="B15" s="17" t="s">
        <v>434</v>
      </c>
      <c r="C15" s="17" t="s">
        <v>362</v>
      </c>
      <c r="D15" s="17" t="s">
        <v>424</v>
      </c>
      <c r="E15" s="17" t="s">
        <v>428</v>
      </c>
      <c r="F15" s="271" t="s">
        <v>435</v>
      </c>
      <c r="G15" s="268">
        <v>0</v>
      </c>
      <c r="H15" s="268">
        <v>0</v>
      </c>
      <c r="I15" s="268">
        <v>42</v>
      </c>
      <c r="J15" s="268">
        <v>42</v>
      </c>
    </row>
    <row r="16" spans="1:10" ht="69" customHeight="1" hidden="1">
      <c r="A16" s="17" t="s">
        <v>420</v>
      </c>
      <c r="B16" s="17" t="s">
        <v>3</v>
      </c>
      <c r="C16" s="17" t="s">
        <v>362</v>
      </c>
      <c r="D16" s="17" t="s">
        <v>424</v>
      </c>
      <c r="E16" s="17" t="s">
        <v>428</v>
      </c>
      <c r="F16" s="271" t="s">
        <v>13</v>
      </c>
      <c r="G16" s="268">
        <v>0</v>
      </c>
      <c r="H16" s="268">
        <v>0</v>
      </c>
      <c r="I16" s="268">
        <v>0</v>
      </c>
      <c r="J16" s="268">
        <v>0</v>
      </c>
    </row>
    <row r="17" spans="1:10" s="272" customFormat="1" ht="27.75" customHeight="1">
      <c r="A17" s="18" t="s">
        <v>4</v>
      </c>
      <c r="B17" s="18" t="s">
        <v>422</v>
      </c>
      <c r="C17" s="18" t="s">
        <v>423</v>
      </c>
      <c r="D17" s="18" t="s">
        <v>424</v>
      </c>
      <c r="E17" s="18" t="s">
        <v>425</v>
      </c>
      <c r="F17" s="196" t="s">
        <v>5</v>
      </c>
      <c r="G17" s="266">
        <f>G18</f>
        <v>1464.7</v>
      </c>
      <c r="H17" s="266">
        <f>H18</f>
        <v>0</v>
      </c>
      <c r="I17" s="359">
        <f>I18</f>
        <v>2814.5819</v>
      </c>
      <c r="J17" s="359">
        <f>J18</f>
        <v>4185.357010000001</v>
      </c>
    </row>
    <row r="18" spans="1:10" ht="27" customHeight="1">
      <c r="A18" s="16" t="s">
        <v>4</v>
      </c>
      <c r="B18" s="16" t="s">
        <v>427</v>
      </c>
      <c r="C18" s="16" t="s">
        <v>362</v>
      </c>
      <c r="D18" s="16" t="s">
        <v>424</v>
      </c>
      <c r="E18" s="16" t="s">
        <v>428</v>
      </c>
      <c r="F18" s="273" t="s">
        <v>6</v>
      </c>
      <c r="G18" s="30">
        <f>G19+G20+G21+G22</f>
        <v>1464.7</v>
      </c>
      <c r="H18" s="30">
        <f>H19+H20+H21+H22</f>
        <v>0</v>
      </c>
      <c r="I18" s="360">
        <f>I19+I20+I21+I22</f>
        <v>2814.5819</v>
      </c>
      <c r="J18" s="360">
        <f>J19+J20+J21+J22</f>
        <v>4185.357010000001</v>
      </c>
    </row>
    <row r="19" spans="1:10" ht="51">
      <c r="A19" s="274" t="s">
        <v>4</v>
      </c>
      <c r="B19" s="274" t="s">
        <v>22</v>
      </c>
      <c r="C19" s="40" t="s">
        <v>362</v>
      </c>
      <c r="D19" s="40" t="s">
        <v>424</v>
      </c>
      <c r="E19" s="40" t="s">
        <v>428</v>
      </c>
      <c r="F19" s="271" t="s">
        <v>222</v>
      </c>
      <c r="G19" s="268">
        <v>447.9</v>
      </c>
      <c r="H19" s="268">
        <v>0</v>
      </c>
      <c r="I19" s="361">
        <v>1297.47528</v>
      </c>
      <c r="J19" s="361">
        <v>1926.4206</v>
      </c>
    </row>
    <row r="20" spans="1:10" ht="63.75">
      <c r="A20" s="274" t="s">
        <v>4</v>
      </c>
      <c r="B20" s="274" t="s">
        <v>23</v>
      </c>
      <c r="C20" s="40" t="s">
        <v>362</v>
      </c>
      <c r="D20" s="40" t="s">
        <v>424</v>
      </c>
      <c r="E20" s="40" t="s">
        <v>428</v>
      </c>
      <c r="F20" s="143" t="s">
        <v>223</v>
      </c>
      <c r="G20" s="268">
        <v>16.7</v>
      </c>
      <c r="H20" s="268">
        <v>0</v>
      </c>
      <c r="I20" s="361">
        <v>6.51102</v>
      </c>
      <c r="J20" s="361">
        <v>9.49837</v>
      </c>
    </row>
    <row r="21" spans="1:10" ht="51">
      <c r="A21" s="274" t="s">
        <v>4</v>
      </c>
      <c r="B21" s="274" t="s">
        <v>24</v>
      </c>
      <c r="C21" s="40" t="s">
        <v>362</v>
      </c>
      <c r="D21" s="40" t="s">
        <v>424</v>
      </c>
      <c r="E21" s="40" t="s">
        <v>428</v>
      </c>
      <c r="F21" s="271" t="s">
        <v>224</v>
      </c>
      <c r="G21" s="268">
        <v>981.1</v>
      </c>
      <c r="H21" s="268">
        <v>0</v>
      </c>
      <c r="I21" s="361">
        <v>1690.02614</v>
      </c>
      <c r="J21" s="361">
        <v>2493.94612</v>
      </c>
    </row>
    <row r="22" spans="1:10" ht="51">
      <c r="A22" s="40" t="s">
        <v>4</v>
      </c>
      <c r="B22" s="274" t="s">
        <v>25</v>
      </c>
      <c r="C22" s="40" t="s">
        <v>362</v>
      </c>
      <c r="D22" s="40" t="s">
        <v>424</v>
      </c>
      <c r="E22" s="40" t="s">
        <v>428</v>
      </c>
      <c r="F22" s="271" t="s">
        <v>353</v>
      </c>
      <c r="G22" s="268">
        <v>19</v>
      </c>
      <c r="H22" s="268">
        <v>0</v>
      </c>
      <c r="I22" s="361">
        <f>-179.43054</f>
        <v>-179.43054</v>
      </c>
      <c r="J22" s="361">
        <f>-244.50808</f>
        <v>-244.50808</v>
      </c>
    </row>
    <row r="23" spans="1:10" ht="12.75" customHeight="1">
      <c r="A23" s="18" t="s">
        <v>436</v>
      </c>
      <c r="B23" s="18" t="s">
        <v>422</v>
      </c>
      <c r="C23" s="18" t="s">
        <v>423</v>
      </c>
      <c r="D23" s="18" t="s">
        <v>424</v>
      </c>
      <c r="E23" s="18" t="s">
        <v>425</v>
      </c>
      <c r="F23" s="275" t="s">
        <v>437</v>
      </c>
      <c r="G23" s="266">
        <f>G24</f>
        <v>8</v>
      </c>
      <c r="H23" s="266">
        <f>H24</f>
        <v>0</v>
      </c>
      <c r="I23" s="266">
        <f>I24</f>
        <v>13</v>
      </c>
      <c r="J23" s="266">
        <f>J24</f>
        <v>40</v>
      </c>
    </row>
    <row r="24" spans="1:10" s="276" customFormat="1" ht="13.5" customHeight="1">
      <c r="A24" s="16" t="s">
        <v>436</v>
      </c>
      <c r="B24" s="16" t="s">
        <v>438</v>
      </c>
      <c r="C24" s="16" t="s">
        <v>362</v>
      </c>
      <c r="D24" s="16" t="s">
        <v>424</v>
      </c>
      <c r="E24" s="16" t="s">
        <v>428</v>
      </c>
      <c r="F24" s="273" t="s">
        <v>439</v>
      </c>
      <c r="G24" s="30">
        <f>G25+G26</f>
        <v>8</v>
      </c>
      <c r="H24" s="30">
        <f>H25+H26</f>
        <v>0</v>
      </c>
      <c r="I24" s="30">
        <f>I25+I26</f>
        <v>13</v>
      </c>
      <c r="J24" s="30">
        <f>J25+J26</f>
        <v>40</v>
      </c>
    </row>
    <row r="25" spans="1:10" s="276" customFormat="1" ht="13.5">
      <c r="A25" s="17" t="s">
        <v>436</v>
      </c>
      <c r="B25" s="17" t="s">
        <v>440</v>
      </c>
      <c r="C25" s="17" t="s">
        <v>362</v>
      </c>
      <c r="D25" s="17" t="s">
        <v>424</v>
      </c>
      <c r="E25" s="17" t="s">
        <v>428</v>
      </c>
      <c r="F25" s="271" t="s">
        <v>439</v>
      </c>
      <c r="G25" s="268">
        <v>8</v>
      </c>
      <c r="H25" s="268">
        <v>0</v>
      </c>
      <c r="I25" s="268">
        <v>13</v>
      </c>
      <c r="J25" s="268">
        <v>40</v>
      </c>
    </row>
    <row r="26" spans="1:10" s="277" customFormat="1" ht="24" customHeight="1" hidden="1">
      <c r="A26" s="17" t="s">
        <v>436</v>
      </c>
      <c r="B26" s="17" t="s">
        <v>441</v>
      </c>
      <c r="C26" s="17" t="s">
        <v>362</v>
      </c>
      <c r="D26" s="17" t="s">
        <v>424</v>
      </c>
      <c r="E26" s="17" t="s">
        <v>428</v>
      </c>
      <c r="F26" s="271" t="s">
        <v>442</v>
      </c>
      <c r="G26" s="268"/>
      <c r="H26" s="268"/>
      <c r="I26" s="268"/>
      <c r="J26" s="268"/>
    </row>
    <row r="27" spans="1:10" ht="15" customHeight="1">
      <c r="A27" s="18" t="s">
        <v>443</v>
      </c>
      <c r="B27" s="18" t="s">
        <v>422</v>
      </c>
      <c r="C27" s="18" t="s">
        <v>423</v>
      </c>
      <c r="D27" s="18" t="s">
        <v>424</v>
      </c>
      <c r="E27" s="18" t="s">
        <v>425</v>
      </c>
      <c r="F27" s="265" t="s">
        <v>446</v>
      </c>
      <c r="G27" s="266">
        <f>G28+G29</f>
        <v>3400</v>
      </c>
      <c r="H27" s="266">
        <f>H28+H29</f>
        <v>0</v>
      </c>
      <c r="I27" s="266">
        <f>I28+I29</f>
        <v>5121</v>
      </c>
      <c r="J27" s="266">
        <f>J28+J29</f>
        <v>5161</v>
      </c>
    </row>
    <row r="28" spans="1:10" ht="38.25" customHeight="1">
      <c r="A28" s="17" t="s">
        <v>443</v>
      </c>
      <c r="B28" s="17" t="s">
        <v>447</v>
      </c>
      <c r="C28" s="17" t="s">
        <v>373</v>
      </c>
      <c r="D28" s="17" t="s">
        <v>424</v>
      </c>
      <c r="E28" s="17" t="s">
        <v>428</v>
      </c>
      <c r="F28" s="278" t="s">
        <v>507</v>
      </c>
      <c r="G28" s="268">
        <v>550</v>
      </c>
      <c r="H28" s="268">
        <v>0</v>
      </c>
      <c r="I28" s="268">
        <v>1880</v>
      </c>
      <c r="J28" s="268">
        <v>1920</v>
      </c>
    </row>
    <row r="29" spans="1:10" s="20" customFormat="1" ht="12.75">
      <c r="A29" s="16" t="s">
        <v>443</v>
      </c>
      <c r="B29" s="16" t="s">
        <v>448</v>
      </c>
      <c r="C29" s="16" t="s">
        <v>423</v>
      </c>
      <c r="D29" s="16" t="s">
        <v>424</v>
      </c>
      <c r="E29" s="16" t="s">
        <v>428</v>
      </c>
      <c r="F29" s="279" t="s">
        <v>449</v>
      </c>
      <c r="G29" s="30">
        <f>G30+G31</f>
        <v>2850</v>
      </c>
      <c r="H29" s="30">
        <f>H30+H31</f>
        <v>0</v>
      </c>
      <c r="I29" s="30">
        <f>I30+I31</f>
        <v>3241</v>
      </c>
      <c r="J29" s="30">
        <f>J30+J31</f>
        <v>3241</v>
      </c>
    </row>
    <row r="30" spans="1:10" s="20" customFormat="1" ht="27" customHeight="1">
      <c r="A30" s="17" t="s">
        <v>443</v>
      </c>
      <c r="B30" s="17" t="s">
        <v>320</v>
      </c>
      <c r="C30" s="17" t="s">
        <v>373</v>
      </c>
      <c r="D30" s="17" t="s">
        <v>424</v>
      </c>
      <c r="E30" s="17" t="s">
        <v>428</v>
      </c>
      <c r="F30" s="270" t="s">
        <v>321</v>
      </c>
      <c r="G30" s="268">
        <v>2500</v>
      </c>
      <c r="H30" s="268">
        <v>0</v>
      </c>
      <c r="I30" s="268">
        <v>305</v>
      </c>
      <c r="J30" s="268">
        <v>305</v>
      </c>
    </row>
    <row r="31" spans="1:10" ht="31.5" customHeight="1">
      <c r="A31" s="17" t="s">
        <v>443</v>
      </c>
      <c r="B31" s="17" t="s">
        <v>322</v>
      </c>
      <c r="C31" s="17" t="s">
        <v>373</v>
      </c>
      <c r="D31" s="17" t="s">
        <v>424</v>
      </c>
      <c r="E31" s="17" t="s">
        <v>428</v>
      </c>
      <c r="F31" s="270" t="s">
        <v>323</v>
      </c>
      <c r="G31" s="268">
        <v>350</v>
      </c>
      <c r="H31" s="268">
        <v>0</v>
      </c>
      <c r="I31" s="268">
        <v>2936</v>
      </c>
      <c r="J31" s="268">
        <v>2936</v>
      </c>
    </row>
    <row r="32" spans="1:10" s="272" customFormat="1" ht="25.5" hidden="1">
      <c r="A32" s="18" t="s">
        <v>451</v>
      </c>
      <c r="B32" s="18" t="s">
        <v>422</v>
      </c>
      <c r="C32" s="18" t="s">
        <v>423</v>
      </c>
      <c r="D32" s="18" t="s">
        <v>424</v>
      </c>
      <c r="E32" s="18" t="s">
        <v>423</v>
      </c>
      <c r="F32" s="190" t="s">
        <v>452</v>
      </c>
      <c r="G32" s="266"/>
      <c r="H32" s="266"/>
      <c r="I32" s="266"/>
      <c r="J32" s="266"/>
    </row>
    <row r="33" spans="1:10" ht="12.75" hidden="1">
      <c r="A33" s="17" t="s">
        <v>451</v>
      </c>
      <c r="B33" s="17" t="s">
        <v>453</v>
      </c>
      <c r="C33" s="17" t="s">
        <v>423</v>
      </c>
      <c r="D33" s="17" t="s">
        <v>424</v>
      </c>
      <c r="E33" s="17" t="s">
        <v>428</v>
      </c>
      <c r="F33" s="278" t="s">
        <v>454</v>
      </c>
      <c r="G33" s="268"/>
      <c r="H33" s="268"/>
      <c r="I33" s="268"/>
      <c r="J33" s="268"/>
    </row>
    <row r="34" spans="1:10" ht="12.75" hidden="1">
      <c r="A34" s="17" t="s">
        <v>451</v>
      </c>
      <c r="B34" s="17" t="s">
        <v>455</v>
      </c>
      <c r="C34" s="17" t="s">
        <v>423</v>
      </c>
      <c r="D34" s="17" t="s">
        <v>424</v>
      </c>
      <c r="E34" s="17" t="s">
        <v>428</v>
      </c>
      <c r="F34" s="278" t="s">
        <v>460</v>
      </c>
      <c r="G34" s="268"/>
      <c r="H34" s="268"/>
      <c r="I34" s="268"/>
      <c r="J34" s="268"/>
    </row>
    <row r="35" spans="1:10" s="272" customFormat="1" ht="30" customHeight="1">
      <c r="A35" s="18" t="s">
        <v>400</v>
      </c>
      <c r="B35" s="18" t="s">
        <v>422</v>
      </c>
      <c r="C35" s="18" t="s">
        <v>423</v>
      </c>
      <c r="D35" s="18" t="s">
        <v>424</v>
      </c>
      <c r="E35" s="18" t="s">
        <v>425</v>
      </c>
      <c r="F35" s="280" t="s">
        <v>462</v>
      </c>
      <c r="G35" s="266">
        <f>G36+G41</f>
        <v>3084.8</v>
      </c>
      <c r="H35" s="266">
        <f>H36+H41</f>
        <v>0</v>
      </c>
      <c r="I35" s="266">
        <f>I36+I41</f>
        <v>3000</v>
      </c>
      <c r="J35" s="266">
        <f>J36+J41</f>
        <v>3000</v>
      </c>
    </row>
    <row r="36" spans="1:10" s="20" customFormat="1" ht="64.5" customHeight="1">
      <c r="A36" s="16" t="s">
        <v>400</v>
      </c>
      <c r="B36" s="16" t="s">
        <v>463</v>
      </c>
      <c r="C36" s="16" t="s">
        <v>423</v>
      </c>
      <c r="D36" s="16" t="s">
        <v>424</v>
      </c>
      <c r="E36" s="16" t="s">
        <v>464</v>
      </c>
      <c r="F36" s="279" t="s">
        <v>472</v>
      </c>
      <c r="G36" s="30">
        <f>G37+G38</f>
        <v>3084.8</v>
      </c>
      <c r="H36" s="30">
        <f>H37+H38</f>
        <v>0</v>
      </c>
      <c r="I36" s="30">
        <f>I37+I38</f>
        <v>3000</v>
      </c>
      <c r="J36" s="30">
        <f>J37+J38</f>
        <v>3000</v>
      </c>
    </row>
    <row r="37" spans="1:10" ht="52.5" customHeight="1">
      <c r="A37" s="17" t="s">
        <v>400</v>
      </c>
      <c r="B37" s="17" t="s">
        <v>473</v>
      </c>
      <c r="C37" s="17" t="s">
        <v>373</v>
      </c>
      <c r="D37" s="17" t="s">
        <v>424</v>
      </c>
      <c r="E37" s="17" t="s">
        <v>464</v>
      </c>
      <c r="F37" s="281" t="s">
        <v>302</v>
      </c>
      <c r="G37" s="268">
        <v>3040</v>
      </c>
      <c r="H37" s="268">
        <v>0</v>
      </c>
      <c r="I37" s="268">
        <v>2000</v>
      </c>
      <c r="J37" s="268">
        <v>2000</v>
      </c>
    </row>
    <row r="38" spans="1:10" ht="56.25" customHeight="1">
      <c r="A38" s="17" t="s">
        <v>400</v>
      </c>
      <c r="B38" s="17" t="s">
        <v>474</v>
      </c>
      <c r="C38" s="17" t="s">
        <v>373</v>
      </c>
      <c r="D38" s="17" t="s">
        <v>424</v>
      </c>
      <c r="E38" s="17" t="s">
        <v>464</v>
      </c>
      <c r="F38" s="282" t="s">
        <v>304</v>
      </c>
      <c r="G38" s="268">
        <v>44.8</v>
      </c>
      <c r="H38" s="268">
        <v>0</v>
      </c>
      <c r="I38" s="268">
        <v>1000</v>
      </c>
      <c r="J38" s="268">
        <v>1000</v>
      </c>
    </row>
    <row r="39" spans="1:10" ht="27.75" customHeight="1" hidden="1">
      <c r="A39" s="17" t="s">
        <v>400</v>
      </c>
      <c r="B39" s="17" t="s">
        <v>305</v>
      </c>
      <c r="C39" s="17" t="s">
        <v>373</v>
      </c>
      <c r="D39" s="17" t="s">
        <v>424</v>
      </c>
      <c r="E39" s="17" t="s">
        <v>464</v>
      </c>
      <c r="F39" s="282" t="s">
        <v>30</v>
      </c>
      <c r="G39" s="268"/>
      <c r="H39" s="268"/>
      <c r="I39" s="268">
        <v>0</v>
      </c>
      <c r="J39" s="268">
        <v>0</v>
      </c>
    </row>
    <row r="40" spans="1:10" ht="28.5" customHeight="1" hidden="1">
      <c r="A40" s="17" t="s">
        <v>400</v>
      </c>
      <c r="B40" s="17" t="s">
        <v>306</v>
      </c>
      <c r="C40" s="17" t="s">
        <v>373</v>
      </c>
      <c r="D40" s="17" t="s">
        <v>424</v>
      </c>
      <c r="E40" s="17" t="s">
        <v>464</v>
      </c>
      <c r="F40" s="282" t="s">
        <v>32</v>
      </c>
      <c r="G40" s="268"/>
      <c r="H40" s="268"/>
      <c r="I40" s="268">
        <v>0</v>
      </c>
      <c r="J40" s="268">
        <v>0</v>
      </c>
    </row>
    <row r="41" spans="1:10" s="20" customFormat="1" ht="54" customHeight="1" hidden="1">
      <c r="A41" s="16" t="s">
        <v>400</v>
      </c>
      <c r="B41" s="16" t="s">
        <v>475</v>
      </c>
      <c r="C41" s="16" t="s">
        <v>373</v>
      </c>
      <c r="D41" s="16" t="s">
        <v>424</v>
      </c>
      <c r="E41" s="16" t="s">
        <v>464</v>
      </c>
      <c r="F41" s="19" t="s">
        <v>35</v>
      </c>
      <c r="G41" s="30"/>
      <c r="H41" s="30"/>
      <c r="I41" s="30">
        <v>0</v>
      </c>
      <c r="J41" s="30">
        <v>0</v>
      </c>
    </row>
    <row r="42" spans="1:10" s="272" customFormat="1" ht="27" customHeight="1">
      <c r="A42" s="18" t="s">
        <v>476</v>
      </c>
      <c r="B42" s="18" t="s">
        <v>422</v>
      </c>
      <c r="C42" s="18" t="s">
        <v>423</v>
      </c>
      <c r="D42" s="18" t="s">
        <v>424</v>
      </c>
      <c r="E42" s="18" t="s">
        <v>425</v>
      </c>
      <c r="F42" s="196" t="s">
        <v>477</v>
      </c>
      <c r="G42" s="266">
        <f>G43</f>
        <v>40</v>
      </c>
      <c r="H42" s="266">
        <f aca="true" t="shared" si="0" ref="H42:J44">H43</f>
        <v>0</v>
      </c>
      <c r="I42" s="266">
        <f t="shared" si="0"/>
        <v>110</v>
      </c>
      <c r="J42" s="266">
        <f t="shared" si="0"/>
        <v>110</v>
      </c>
    </row>
    <row r="43" spans="1:10" s="20" customFormat="1" ht="12.75">
      <c r="A43" s="16" t="s">
        <v>476</v>
      </c>
      <c r="B43" s="16" t="s">
        <v>478</v>
      </c>
      <c r="C43" s="16" t="s">
        <v>423</v>
      </c>
      <c r="D43" s="16" t="s">
        <v>424</v>
      </c>
      <c r="E43" s="16" t="s">
        <v>479</v>
      </c>
      <c r="F43" s="273" t="s">
        <v>480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476</v>
      </c>
      <c r="B44" s="17" t="s">
        <v>481</v>
      </c>
      <c r="C44" s="17" t="s">
        <v>423</v>
      </c>
      <c r="D44" s="17" t="s">
        <v>424</v>
      </c>
      <c r="E44" s="17" t="s">
        <v>479</v>
      </c>
      <c r="F44" s="71" t="s">
        <v>482</v>
      </c>
      <c r="G44" s="268">
        <f>G45</f>
        <v>40</v>
      </c>
      <c r="H44" s="268">
        <f t="shared" si="0"/>
        <v>0</v>
      </c>
      <c r="I44" s="268">
        <f t="shared" si="0"/>
        <v>110</v>
      </c>
      <c r="J44" s="268">
        <f t="shared" si="0"/>
        <v>110</v>
      </c>
    </row>
    <row r="45" spans="1:10" ht="27" customHeight="1">
      <c r="A45" s="17" t="s">
        <v>476</v>
      </c>
      <c r="B45" s="17" t="s">
        <v>483</v>
      </c>
      <c r="C45" s="17" t="s">
        <v>373</v>
      </c>
      <c r="D45" s="17" t="s">
        <v>424</v>
      </c>
      <c r="E45" s="17" t="s">
        <v>479</v>
      </c>
      <c r="F45" s="71" t="s">
        <v>307</v>
      </c>
      <c r="G45" s="268">
        <v>40</v>
      </c>
      <c r="H45" s="268">
        <v>0</v>
      </c>
      <c r="I45" s="268">
        <v>110</v>
      </c>
      <c r="J45" s="268">
        <v>110</v>
      </c>
    </row>
    <row r="46" spans="1:10" ht="18" customHeight="1" hidden="1">
      <c r="A46" s="17" t="s">
        <v>476</v>
      </c>
      <c r="B46" s="17" t="s">
        <v>308</v>
      </c>
      <c r="C46" s="17" t="s">
        <v>373</v>
      </c>
      <c r="D46" s="17" t="s">
        <v>424</v>
      </c>
      <c r="E46" s="17" t="s">
        <v>479</v>
      </c>
      <c r="F46" s="71" t="s">
        <v>39</v>
      </c>
      <c r="G46" s="268"/>
      <c r="H46" s="268"/>
      <c r="I46" s="268">
        <v>0</v>
      </c>
      <c r="J46" s="268">
        <v>0</v>
      </c>
    </row>
    <row r="47" spans="1:10" ht="26.25" customHeight="1">
      <c r="A47" s="18" t="s">
        <v>484</v>
      </c>
      <c r="B47" s="18" t="s">
        <v>422</v>
      </c>
      <c r="C47" s="18" t="s">
        <v>423</v>
      </c>
      <c r="D47" s="18" t="s">
        <v>424</v>
      </c>
      <c r="E47" s="18" t="s">
        <v>425</v>
      </c>
      <c r="F47" s="283" t="s">
        <v>485</v>
      </c>
      <c r="G47" s="266">
        <f>G56+G49</f>
        <v>450</v>
      </c>
      <c r="H47" s="266">
        <f>H56+H49</f>
        <v>0</v>
      </c>
      <c r="I47" s="266">
        <f>I56+I49</f>
        <v>230</v>
      </c>
      <c r="J47" s="266">
        <f>J56+J49</f>
        <v>230</v>
      </c>
    </row>
    <row r="48" spans="1:10" ht="27.75" customHeight="1" hidden="1">
      <c r="A48" s="17" t="s">
        <v>484</v>
      </c>
      <c r="B48" s="17" t="s">
        <v>491</v>
      </c>
      <c r="C48" s="17" t="s">
        <v>373</v>
      </c>
      <c r="D48" s="17" t="s">
        <v>424</v>
      </c>
      <c r="E48" s="17" t="s">
        <v>8</v>
      </c>
      <c r="F48" s="241" t="s">
        <v>41</v>
      </c>
      <c r="G48" s="268"/>
      <c r="H48" s="268"/>
      <c r="I48" s="268">
        <v>0</v>
      </c>
      <c r="J48" s="268">
        <v>0</v>
      </c>
    </row>
    <row r="49" spans="1:10" ht="63" customHeight="1" hidden="1">
      <c r="A49" s="17" t="s">
        <v>484</v>
      </c>
      <c r="B49" s="17" t="s">
        <v>7</v>
      </c>
      <c r="C49" s="17" t="s">
        <v>373</v>
      </c>
      <c r="D49" s="17" t="s">
        <v>424</v>
      </c>
      <c r="E49" s="17" t="s">
        <v>8</v>
      </c>
      <c r="F49" s="281" t="s">
        <v>309</v>
      </c>
      <c r="G49" s="268">
        <v>0</v>
      </c>
      <c r="H49" s="268">
        <v>0</v>
      </c>
      <c r="I49" s="268">
        <v>0</v>
      </c>
      <c r="J49" s="268">
        <v>0</v>
      </c>
    </row>
    <row r="50" spans="1:10" ht="69" customHeight="1" hidden="1">
      <c r="A50" s="17" t="s">
        <v>484</v>
      </c>
      <c r="B50" s="17" t="s">
        <v>310</v>
      </c>
      <c r="C50" s="17" t="s">
        <v>373</v>
      </c>
      <c r="D50" s="17" t="s">
        <v>424</v>
      </c>
      <c r="E50" s="17" t="s">
        <v>8</v>
      </c>
      <c r="F50" s="241" t="s">
        <v>48</v>
      </c>
      <c r="G50" s="268"/>
      <c r="H50" s="268"/>
      <c r="I50" s="268">
        <v>0</v>
      </c>
      <c r="J50" s="268">
        <v>0</v>
      </c>
    </row>
    <row r="51" spans="1:10" ht="69" customHeight="1" hidden="1">
      <c r="A51" s="17" t="s">
        <v>484</v>
      </c>
      <c r="B51" s="17" t="s">
        <v>7</v>
      </c>
      <c r="C51" s="17" t="s">
        <v>373</v>
      </c>
      <c r="D51" s="17" t="s">
        <v>424</v>
      </c>
      <c r="E51" s="17" t="s">
        <v>311</v>
      </c>
      <c r="F51" s="241" t="s">
        <v>50</v>
      </c>
      <c r="G51" s="268"/>
      <c r="H51" s="268"/>
      <c r="I51" s="268">
        <v>0</v>
      </c>
      <c r="J51" s="268">
        <v>0</v>
      </c>
    </row>
    <row r="52" spans="1:10" ht="70.5" customHeight="1" hidden="1">
      <c r="A52" s="17" t="s">
        <v>484</v>
      </c>
      <c r="B52" s="17" t="s">
        <v>310</v>
      </c>
      <c r="C52" s="17" t="s">
        <v>373</v>
      </c>
      <c r="D52" s="17" t="s">
        <v>424</v>
      </c>
      <c r="E52" s="17" t="s">
        <v>311</v>
      </c>
      <c r="F52" s="241" t="s">
        <v>50</v>
      </c>
      <c r="G52" s="268"/>
      <c r="H52" s="268"/>
      <c r="I52" s="268">
        <v>0</v>
      </c>
      <c r="J52" s="268">
        <v>0</v>
      </c>
    </row>
    <row r="53" spans="1:10" ht="42.75" customHeight="1" hidden="1">
      <c r="A53" s="17" t="s">
        <v>484</v>
      </c>
      <c r="B53" s="17" t="s">
        <v>312</v>
      </c>
      <c r="C53" s="17" t="s">
        <v>373</v>
      </c>
      <c r="D53" s="17" t="s">
        <v>424</v>
      </c>
      <c r="E53" s="17" t="s">
        <v>8</v>
      </c>
      <c r="F53" s="241" t="s">
        <v>52</v>
      </c>
      <c r="G53" s="268"/>
      <c r="H53" s="268"/>
      <c r="I53" s="268">
        <v>0</v>
      </c>
      <c r="J53" s="268">
        <v>0</v>
      </c>
    </row>
    <row r="54" spans="1:10" ht="40.5" customHeight="1" hidden="1">
      <c r="A54" s="17" t="s">
        <v>484</v>
      </c>
      <c r="B54" s="17" t="s">
        <v>312</v>
      </c>
      <c r="C54" s="17" t="s">
        <v>373</v>
      </c>
      <c r="D54" s="17" t="s">
        <v>424</v>
      </c>
      <c r="E54" s="17" t="s">
        <v>311</v>
      </c>
      <c r="F54" s="241" t="s">
        <v>54</v>
      </c>
      <c r="G54" s="268"/>
      <c r="H54" s="268"/>
      <c r="I54" s="268">
        <v>0</v>
      </c>
      <c r="J54" s="268">
        <v>0</v>
      </c>
    </row>
    <row r="55" spans="1:10" ht="26.25" customHeight="1" hidden="1">
      <c r="A55" s="17" t="s">
        <v>484</v>
      </c>
      <c r="B55" s="17" t="s">
        <v>455</v>
      </c>
      <c r="C55" s="17" t="s">
        <v>373</v>
      </c>
      <c r="D55" s="17" t="s">
        <v>424</v>
      </c>
      <c r="E55" s="17" t="s">
        <v>313</v>
      </c>
      <c r="F55" s="241" t="s">
        <v>56</v>
      </c>
      <c r="G55" s="268"/>
      <c r="H55" s="268"/>
      <c r="I55" s="268">
        <v>0</v>
      </c>
      <c r="J55" s="268">
        <v>0</v>
      </c>
    </row>
    <row r="56" spans="1:10" ht="41.25" customHeight="1">
      <c r="A56" s="17" t="s">
        <v>484</v>
      </c>
      <c r="B56" s="17" t="s">
        <v>450</v>
      </c>
      <c r="C56" s="17" t="s">
        <v>373</v>
      </c>
      <c r="D56" s="17" t="s">
        <v>424</v>
      </c>
      <c r="E56" s="17" t="s">
        <v>486</v>
      </c>
      <c r="F56" s="281" t="s">
        <v>314</v>
      </c>
      <c r="G56" s="268">
        <v>450</v>
      </c>
      <c r="H56" s="268">
        <v>0</v>
      </c>
      <c r="I56" s="268">
        <v>230</v>
      </c>
      <c r="J56" s="268">
        <v>230</v>
      </c>
    </row>
    <row r="57" spans="1:10" s="272" customFormat="1" ht="16.5" customHeight="1">
      <c r="A57" s="18" t="s">
        <v>9</v>
      </c>
      <c r="B57" s="18" t="s">
        <v>422</v>
      </c>
      <c r="C57" s="18" t="s">
        <v>423</v>
      </c>
      <c r="D57" s="18" t="s">
        <v>424</v>
      </c>
      <c r="E57" s="18" t="s">
        <v>425</v>
      </c>
      <c r="F57" s="283" t="s">
        <v>10</v>
      </c>
      <c r="G57" s="266">
        <f>G66</f>
        <v>50</v>
      </c>
      <c r="H57" s="266">
        <f>H66</f>
        <v>0</v>
      </c>
      <c r="I57" s="266">
        <f>I66</f>
        <v>3.5</v>
      </c>
      <c r="J57" s="266">
        <f>J66</f>
        <v>3.5</v>
      </c>
    </row>
    <row r="58" spans="1:10" s="272" customFormat="1" ht="42.75" customHeight="1" hidden="1">
      <c r="A58" s="17" t="s">
        <v>9</v>
      </c>
      <c r="B58" s="17" t="s">
        <v>315</v>
      </c>
      <c r="C58" s="17" t="s">
        <v>373</v>
      </c>
      <c r="D58" s="17" t="s">
        <v>424</v>
      </c>
      <c r="E58" s="17" t="s">
        <v>11</v>
      </c>
      <c r="F58" s="241" t="s">
        <v>87</v>
      </c>
      <c r="G58" s="268"/>
      <c r="H58" s="268"/>
      <c r="I58" s="268"/>
      <c r="J58" s="268"/>
    </row>
    <row r="59" spans="1:10" s="272" customFormat="1" ht="55.5" customHeight="1" hidden="1">
      <c r="A59" s="17" t="s">
        <v>9</v>
      </c>
      <c r="B59" s="17" t="s">
        <v>316</v>
      </c>
      <c r="C59" s="17" t="s">
        <v>373</v>
      </c>
      <c r="D59" s="17" t="s">
        <v>424</v>
      </c>
      <c r="E59" s="17" t="s">
        <v>11</v>
      </c>
      <c r="F59" s="241" t="s">
        <v>91</v>
      </c>
      <c r="G59" s="268"/>
      <c r="H59" s="268"/>
      <c r="I59" s="268"/>
      <c r="J59" s="268"/>
    </row>
    <row r="60" spans="1:10" s="272" customFormat="1" ht="41.25" customHeight="1" hidden="1">
      <c r="A60" s="17" t="s">
        <v>9</v>
      </c>
      <c r="B60" s="17" t="s">
        <v>317</v>
      </c>
      <c r="C60" s="17" t="s">
        <v>373</v>
      </c>
      <c r="D60" s="17" t="s">
        <v>424</v>
      </c>
      <c r="E60" s="17" t="s">
        <v>11</v>
      </c>
      <c r="F60" s="241" t="s">
        <v>93</v>
      </c>
      <c r="G60" s="268"/>
      <c r="H60" s="268"/>
      <c r="I60" s="268"/>
      <c r="J60" s="268"/>
    </row>
    <row r="61" spans="1:10" s="272" customFormat="1" ht="43.5" customHeight="1" hidden="1">
      <c r="A61" s="17" t="s">
        <v>9</v>
      </c>
      <c r="B61" s="17" t="s">
        <v>318</v>
      </c>
      <c r="C61" s="17" t="s">
        <v>373</v>
      </c>
      <c r="D61" s="17" t="s">
        <v>424</v>
      </c>
      <c r="E61" s="17" t="s">
        <v>11</v>
      </c>
      <c r="F61" s="241" t="s">
        <v>95</v>
      </c>
      <c r="G61" s="268"/>
      <c r="H61" s="268"/>
      <c r="I61" s="268"/>
      <c r="J61" s="268"/>
    </row>
    <row r="62" spans="1:10" s="272" customFormat="1" ht="55.5" customHeight="1" hidden="1">
      <c r="A62" s="17" t="s">
        <v>9</v>
      </c>
      <c r="B62" s="17" t="s">
        <v>319</v>
      </c>
      <c r="C62" s="17" t="s">
        <v>373</v>
      </c>
      <c r="D62" s="17" t="s">
        <v>424</v>
      </c>
      <c r="E62" s="17" t="s">
        <v>11</v>
      </c>
      <c r="F62" s="241" t="s">
        <v>324</v>
      </c>
      <c r="G62" s="268"/>
      <c r="H62" s="268"/>
      <c r="I62" s="268"/>
      <c r="J62" s="268"/>
    </row>
    <row r="63" spans="1:10" s="272" customFormat="1" ht="54" customHeight="1" hidden="1">
      <c r="A63" s="17" t="s">
        <v>9</v>
      </c>
      <c r="B63" s="17" t="s">
        <v>325</v>
      </c>
      <c r="C63" s="17" t="s">
        <v>373</v>
      </c>
      <c r="D63" s="17" t="s">
        <v>424</v>
      </c>
      <c r="E63" s="17" t="s">
        <v>11</v>
      </c>
      <c r="F63" s="241" t="s">
        <v>96</v>
      </c>
      <c r="G63" s="268"/>
      <c r="H63" s="268"/>
      <c r="I63" s="268"/>
      <c r="J63" s="268"/>
    </row>
    <row r="64" spans="1:10" s="272" customFormat="1" ht="69" customHeight="1" hidden="1">
      <c r="A64" s="17" t="s">
        <v>9</v>
      </c>
      <c r="B64" s="17" t="s">
        <v>326</v>
      </c>
      <c r="C64" s="17" t="s">
        <v>373</v>
      </c>
      <c r="D64" s="17" t="s">
        <v>424</v>
      </c>
      <c r="E64" s="17" t="s">
        <v>11</v>
      </c>
      <c r="F64" s="241" t="s">
        <v>98</v>
      </c>
      <c r="G64" s="268"/>
      <c r="H64" s="268"/>
      <c r="I64" s="268"/>
      <c r="J64" s="268"/>
    </row>
    <row r="65" spans="1:10" s="272" customFormat="1" ht="68.25" customHeight="1" hidden="1">
      <c r="A65" s="17" t="s">
        <v>9</v>
      </c>
      <c r="B65" s="17" t="s">
        <v>327</v>
      </c>
      <c r="C65" s="17" t="s">
        <v>363</v>
      </c>
      <c r="D65" s="17" t="s">
        <v>424</v>
      </c>
      <c r="E65" s="17" t="s">
        <v>11</v>
      </c>
      <c r="F65" s="241" t="s">
        <v>98</v>
      </c>
      <c r="G65" s="268"/>
      <c r="H65" s="268"/>
      <c r="I65" s="268"/>
      <c r="J65" s="268"/>
    </row>
    <row r="66" spans="1:10" ht="25.5" customHeight="1">
      <c r="A66" s="16" t="s">
        <v>9</v>
      </c>
      <c r="B66" s="16" t="s">
        <v>422</v>
      </c>
      <c r="C66" s="16" t="s">
        <v>423</v>
      </c>
      <c r="D66" s="16" t="s">
        <v>424</v>
      </c>
      <c r="E66" s="16" t="s">
        <v>425</v>
      </c>
      <c r="F66" s="19" t="s">
        <v>343</v>
      </c>
      <c r="G66" s="30">
        <f>G67</f>
        <v>50</v>
      </c>
      <c r="H66" s="30">
        <f>H67</f>
        <v>0</v>
      </c>
      <c r="I66" s="30">
        <f>I67</f>
        <v>3.5</v>
      </c>
      <c r="J66" s="30">
        <f>J67</f>
        <v>3.5</v>
      </c>
    </row>
    <row r="67" spans="1:10" ht="26.25" customHeight="1">
      <c r="A67" s="17" t="s">
        <v>9</v>
      </c>
      <c r="B67" s="17" t="s">
        <v>671</v>
      </c>
      <c r="C67" s="17" t="s">
        <v>373</v>
      </c>
      <c r="D67" s="17" t="s">
        <v>424</v>
      </c>
      <c r="E67" s="17" t="s">
        <v>11</v>
      </c>
      <c r="F67" s="281" t="s">
        <v>99</v>
      </c>
      <c r="G67" s="268">
        <v>50</v>
      </c>
      <c r="H67" s="268">
        <v>0</v>
      </c>
      <c r="I67" s="268">
        <v>3.5</v>
      </c>
      <c r="J67" s="268">
        <v>3.5</v>
      </c>
    </row>
    <row r="68" spans="1:10" s="272" customFormat="1" ht="12.75" hidden="1">
      <c r="A68" s="18" t="s">
        <v>487</v>
      </c>
      <c r="B68" s="18" t="s">
        <v>422</v>
      </c>
      <c r="C68" s="18" t="s">
        <v>373</v>
      </c>
      <c r="D68" s="18" t="s">
        <v>424</v>
      </c>
      <c r="E68" s="18" t="s">
        <v>425</v>
      </c>
      <c r="F68" s="283" t="s">
        <v>488</v>
      </c>
      <c r="G68" s="266">
        <f>G69+G71</f>
        <v>0</v>
      </c>
      <c r="H68" s="266">
        <f>H69+H71</f>
        <v>0</v>
      </c>
      <c r="I68" s="266">
        <f>I69+I71</f>
        <v>0</v>
      </c>
      <c r="J68" s="266">
        <f>J69+J71</f>
        <v>0</v>
      </c>
    </row>
    <row r="69" spans="1:10" ht="12.75" hidden="1">
      <c r="A69" s="16" t="s">
        <v>487</v>
      </c>
      <c r="B69" s="16" t="s">
        <v>478</v>
      </c>
      <c r="C69" s="16" t="s">
        <v>373</v>
      </c>
      <c r="D69" s="16" t="s">
        <v>424</v>
      </c>
      <c r="E69" s="16" t="s">
        <v>489</v>
      </c>
      <c r="F69" s="19" t="s">
        <v>490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487</v>
      </c>
      <c r="B70" s="17" t="s">
        <v>491</v>
      </c>
      <c r="C70" s="17" t="s">
        <v>373</v>
      </c>
      <c r="D70" s="17" t="s">
        <v>424</v>
      </c>
      <c r="E70" s="17" t="s">
        <v>489</v>
      </c>
      <c r="F70" s="281" t="s">
        <v>101</v>
      </c>
      <c r="G70" s="268"/>
      <c r="H70" s="268"/>
      <c r="I70" s="268"/>
      <c r="J70" s="268"/>
    </row>
    <row r="71" spans="1:10" ht="12.75" customHeight="1" hidden="1">
      <c r="A71" s="17" t="s">
        <v>487</v>
      </c>
      <c r="B71" s="17" t="s">
        <v>492</v>
      </c>
      <c r="C71" s="17" t="s">
        <v>373</v>
      </c>
      <c r="D71" s="17" t="s">
        <v>424</v>
      </c>
      <c r="E71" s="17" t="s">
        <v>489</v>
      </c>
      <c r="F71" s="281" t="s">
        <v>328</v>
      </c>
      <c r="G71" s="268"/>
      <c r="H71" s="268"/>
      <c r="I71" s="268"/>
      <c r="J71" s="268"/>
    </row>
    <row r="72" spans="1:10" s="272" customFormat="1" ht="14.25" customHeight="1">
      <c r="A72" s="437" t="s">
        <v>493</v>
      </c>
      <c r="B72" s="438"/>
      <c r="C72" s="438"/>
      <c r="D72" s="438"/>
      <c r="E72" s="438"/>
      <c r="F72" s="439"/>
      <c r="G72" s="284">
        <f>G11+G17+G23+G27+G35+G42+G47+G57+G68</f>
        <v>13897.5</v>
      </c>
      <c r="H72" s="284">
        <f>H11+H17+H23+H27+H35+H42+H47+H57+H68</f>
        <v>0</v>
      </c>
      <c r="I72" s="284">
        <f>I11+I17+I23+I27+I35+I42+I47+I57+I68</f>
        <v>19076.0819</v>
      </c>
      <c r="J72" s="284">
        <f>J11+J17+J23+J27+J35+J42+J47+J57+J68</f>
        <v>20921.85701</v>
      </c>
    </row>
    <row r="73" spans="1:10" s="272" customFormat="1" ht="12.75">
      <c r="A73" s="435" t="s">
        <v>494</v>
      </c>
      <c r="B73" s="435"/>
      <c r="C73" s="435"/>
      <c r="D73" s="435"/>
      <c r="E73" s="435"/>
      <c r="F73" s="435"/>
      <c r="G73" s="285">
        <f>G74+G79+G92+G100+G108</f>
        <v>1964.4</v>
      </c>
      <c r="H73" s="285">
        <f>H74+H79+H92+H100+H108</f>
        <v>1.2000000000000002</v>
      </c>
      <c r="I73" s="285">
        <f>I74+I92+I79</f>
        <v>15359.399999999998</v>
      </c>
      <c r="J73" s="285">
        <f>J74+J92+J79</f>
        <v>14807.7</v>
      </c>
    </row>
    <row r="74" spans="1:10" s="272" customFormat="1" ht="12.75">
      <c r="A74" s="286" t="s">
        <v>495</v>
      </c>
      <c r="B74" s="286" t="s">
        <v>179</v>
      </c>
      <c r="C74" s="286" t="s">
        <v>423</v>
      </c>
      <c r="D74" s="286" t="s">
        <v>424</v>
      </c>
      <c r="E74" s="286" t="s">
        <v>425</v>
      </c>
      <c r="F74" s="287" t="s">
        <v>466</v>
      </c>
      <c r="G74" s="285">
        <f>G75+G76</f>
        <v>1959</v>
      </c>
      <c r="H74" s="285">
        <f>H75+H76</f>
        <v>-1</v>
      </c>
      <c r="I74" s="285">
        <f>I75+I76+I77</f>
        <v>12198.3</v>
      </c>
      <c r="J74" s="285">
        <f>J75+J76+J77</f>
        <v>11527.4</v>
      </c>
    </row>
    <row r="75" spans="1:10" ht="25.5">
      <c r="A75" s="17" t="s">
        <v>495</v>
      </c>
      <c r="B75" s="17" t="s">
        <v>467</v>
      </c>
      <c r="C75" s="17" t="s">
        <v>373</v>
      </c>
      <c r="D75" s="17" t="s">
        <v>424</v>
      </c>
      <c r="E75" s="17" t="s">
        <v>610</v>
      </c>
      <c r="F75" s="241" t="s">
        <v>104</v>
      </c>
      <c r="G75" s="288">
        <v>946</v>
      </c>
      <c r="H75" s="288">
        <v>1012</v>
      </c>
      <c r="I75" s="288">
        <v>8395.4</v>
      </c>
      <c r="J75" s="288">
        <v>7729.4</v>
      </c>
    </row>
    <row r="76" spans="1:10" ht="25.5">
      <c r="A76" s="17" t="s">
        <v>495</v>
      </c>
      <c r="B76" s="17" t="s">
        <v>468</v>
      </c>
      <c r="C76" s="17" t="s">
        <v>373</v>
      </c>
      <c r="D76" s="17" t="s">
        <v>424</v>
      </c>
      <c r="E76" s="17" t="s">
        <v>610</v>
      </c>
      <c r="F76" s="241" t="s">
        <v>105</v>
      </c>
      <c r="G76" s="288">
        <v>1013</v>
      </c>
      <c r="H76" s="288">
        <v>-1013</v>
      </c>
      <c r="I76" s="288">
        <v>3789</v>
      </c>
      <c r="J76" s="288">
        <v>3784.6</v>
      </c>
    </row>
    <row r="77" spans="1:10" ht="25.5">
      <c r="A77" s="17" t="s">
        <v>495</v>
      </c>
      <c r="B77" s="17" t="s">
        <v>653</v>
      </c>
      <c r="C77" s="17" t="s">
        <v>373</v>
      </c>
      <c r="D77" s="17" t="s">
        <v>424</v>
      </c>
      <c r="E77" s="17" t="s">
        <v>610</v>
      </c>
      <c r="F77" s="241" t="s">
        <v>654</v>
      </c>
      <c r="G77" s="288"/>
      <c r="H77" s="288"/>
      <c r="I77" s="288">
        <v>13.9</v>
      </c>
      <c r="J77" s="288">
        <v>13.4</v>
      </c>
    </row>
    <row r="78" spans="1:10" ht="12.75" hidden="1">
      <c r="A78" s="17" t="s">
        <v>495</v>
      </c>
      <c r="B78" s="17" t="s">
        <v>329</v>
      </c>
      <c r="C78" s="17" t="s">
        <v>373</v>
      </c>
      <c r="D78" s="17" t="s">
        <v>424</v>
      </c>
      <c r="E78" s="17" t="s">
        <v>496</v>
      </c>
      <c r="F78" s="241" t="s">
        <v>106</v>
      </c>
      <c r="G78" s="288"/>
      <c r="H78" s="288"/>
      <c r="I78" s="288"/>
      <c r="J78" s="288"/>
    </row>
    <row r="79" spans="1:10" s="272" customFormat="1" ht="25.5">
      <c r="A79" s="18" t="s">
        <v>495</v>
      </c>
      <c r="B79" s="18" t="s">
        <v>427</v>
      </c>
      <c r="C79" s="18" t="s">
        <v>373</v>
      </c>
      <c r="D79" s="18" t="s">
        <v>538</v>
      </c>
      <c r="E79" s="18" t="s">
        <v>610</v>
      </c>
      <c r="F79" s="113" t="s">
        <v>333</v>
      </c>
      <c r="G79" s="285">
        <f>G88+G80+G83</f>
        <v>0</v>
      </c>
      <c r="H79" s="285">
        <f>H88+H80+H83</f>
        <v>0</v>
      </c>
      <c r="I79" s="285">
        <f>I81+I82+I84</f>
        <v>2308.8</v>
      </c>
      <c r="J79" s="285">
        <f>J81+J82+J84</f>
        <v>2407.2</v>
      </c>
    </row>
    <row r="80" spans="1:10" s="272" customFormat="1" ht="52.5" customHeight="1" hidden="1">
      <c r="A80" s="16" t="s">
        <v>495</v>
      </c>
      <c r="B80" s="16" t="s">
        <v>497</v>
      </c>
      <c r="C80" s="16" t="s">
        <v>373</v>
      </c>
      <c r="D80" s="16" t="s">
        <v>424</v>
      </c>
      <c r="E80" s="16" t="s">
        <v>496</v>
      </c>
      <c r="F80" s="289" t="s">
        <v>331</v>
      </c>
      <c r="G80" s="290">
        <f>G81</f>
        <v>0</v>
      </c>
      <c r="H80" s="290">
        <f>H81</f>
        <v>0</v>
      </c>
      <c r="I80" s="290">
        <f>I81</f>
        <v>0</v>
      </c>
      <c r="J80" s="290">
        <f>J81</f>
        <v>0</v>
      </c>
    </row>
    <row r="81" spans="1:10" s="272" customFormat="1" ht="44.25" customHeight="1" hidden="1">
      <c r="A81" s="330" t="s">
        <v>495</v>
      </c>
      <c r="B81" s="330" t="s">
        <v>546</v>
      </c>
      <c r="C81" s="330" t="s">
        <v>373</v>
      </c>
      <c r="D81" s="330" t="s">
        <v>424</v>
      </c>
      <c r="E81" s="330" t="s">
        <v>610</v>
      </c>
      <c r="F81" s="241" t="s">
        <v>543</v>
      </c>
      <c r="G81" s="288"/>
      <c r="H81" s="288"/>
      <c r="I81" s="288">
        <v>0</v>
      </c>
      <c r="J81" s="288">
        <v>0</v>
      </c>
    </row>
    <row r="82" spans="1:10" s="272" customFormat="1" ht="41.25" customHeight="1">
      <c r="A82" s="330" t="s">
        <v>495</v>
      </c>
      <c r="B82" s="330" t="s">
        <v>580</v>
      </c>
      <c r="C82" s="330" t="s">
        <v>373</v>
      </c>
      <c r="D82" s="330" t="s">
        <v>424</v>
      </c>
      <c r="E82" s="330" t="s">
        <v>610</v>
      </c>
      <c r="F82" s="241" t="s">
        <v>581</v>
      </c>
      <c r="G82" s="288"/>
      <c r="H82" s="288"/>
      <c r="I82" s="288">
        <v>2308.8</v>
      </c>
      <c r="J82" s="288">
        <v>2407.2</v>
      </c>
    </row>
    <row r="83" spans="1:10" s="272" customFormat="1" ht="25.5" customHeight="1" hidden="1">
      <c r="A83" s="16" t="s">
        <v>495</v>
      </c>
      <c r="B83" s="16" t="s">
        <v>498</v>
      </c>
      <c r="C83" s="16" t="s">
        <v>373</v>
      </c>
      <c r="D83" s="16" t="s">
        <v>424</v>
      </c>
      <c r="E83" s="16" t="s">
        <v>496</v>
      </c>
      <c r="F83" s="289" t="s">
        <v>145</v>
      </c>
      <c r="G83" s="288"/>
      <c r="H83" s="288"/>
      <c r="I83" s="288"/>
      <c r="J83" s="288"/>
    </row>
    <row r="84" spans="1:10" s="272" customFormat="1" ht="26.25" customHeight="1">
      <c r="A84" s="330" t="s">
        <v>495</v>
      </c>
      <c r="B84" s="330" t="s">
        <v>570</v>
      </c>
      <c r="C84" s="330" t="s">
        <v>373</v>
      </c>
      <c r="D84" s="330" t="s">
        <v>424</v>
      </c>
      <c r="E84" s="330" t="s">
        <v>610</v>
      </c>
      <c r="F84" s="241" t="s">
        <v>150</v>
      </c>
      <c r="G84" s="288"/>
      <c r="H84" s="288"/>
      <c r="I84" s="288">
        <v>0</v>
      </c>
      <c r="J84" s="288">
        <v>0</v>
      </c>
    </row>
    <row r="85" spans="1:10" s="272" customFormat="1" ht="28.5" customHeight="1" hidden="1">
      <c r="A85" s="17" t="s">
        <v>495</v>
      </c>
      <c r="B85" s="17" t="s">
        <v>334</v>
      </c>
      <c r="C85" s="17" t="s">
        <v>373</v>
      </c>
      <c r="D85" s="17" t="s">
        <v>424</v>
      </c>
      <c r="E85" s="17" t="s">
        <v>610</v>
      </c>
      <c r="F85" s="241" t="s">
        <v>146</v>
      </c>
      <c r="G85" s="288"/>
      <c r="H85" s="288"/>
      <c r="I85" s="288"/>
      <c r="J85" s="288"/>
    </row>
    <row r="86" spans="1:10" s="272" customFormat="1" ht="38.25" hidden="1">
      <c r="A86" s="17" t="s">
        <v>495</v>
      </c>
      <c r="B86" s="17" t="s">
        <v>335</v>
      </c>
      <c r="C86" s="17" t="s">
        <v>373</v>
      </c>
      <c r="D86" s="17" t="s">
        <v>424</v>
      </c>
      <c r="E86" s="17" t="s">
        <v>610</v>
      </c>
      <c r="F86" s="241" t="s">
        <v>148</v>
      </c>
      <c r="G86" s="288"/>
      <c r="H86" s="288"/>
      <c r="I86" s="288"/>
      <c r="J86" s="288"/>
    </row>
    <row r="87" spans="1:10" s="272" customFormat="1" ht="69.75" customHeight="1" hidden="1">
      <c r="A87" s="17" t="s">
        <v>495</v>
      </c>
      <c r="B87" s="17" t="s">
        <v>336</v>
      </c>
      <c r="C87" s="17" t="s">
        <v>373</v>
      </c>
      <c r="D87" s="17" t="s">
        <v>424</v>
      </c>
      <c r="E87" s="17" t="s">
        <v>496</v>
      </c>
      <c r="F87" s="241" t="s">
        <v>149</v>
      </c>
      <c r="G87" s="288"/>
      <c r="H87" s="288"/>
      <c r="I87" s="288"/>
      <c r="J87" s="288"/>
    </row>
    <row r="88" spans="1:10" s="272" customFormat="1" ht="12.75" hidden="1">
      <c r="A88" s="17" t="s">
        <v>495</v>
      </c>
      <c r="B88" s="17" t="s">
        <v>499</v>
      </c>
      <c r="C88" s="17" t="s">
        <v>373</v>
      </c>
      <c r="D88" s="17" t="s">
        <v>424</v>
      </c>
      <c r="E88" s="17" t="s">
        <v>496</v>
      </c>
      <c r="F88" s="241" t="s">
        <v>150</v>
      </c>
      <c r="G88" s="288">
        <f>G89</f>
        <v>0</v>
      </c>
      <c r="H88" s="288">
        <f>H89</f>
        <v>0</v>
      </c>
      <c r="I88" s="288">
        <f>I89</f>
        <v>0</v>
      </c>
      <c r="J88" s="288">
        <f>J89</f>
        <v>0</v>
      </c>
    </row>
    <row r="89" spans="1:10" s="272" customFormat="1" ht="12.75" hidden="1">
      <c r="A89" s="17" t="s">
        <v>495</v>
      </c>
      <c r="B89" s="17" t="s">
        <v>499</v>
      </c>
      <c r="C89" s="17" t="s">
        <v>373</v>
      </c>
      <c r="D89" s="17" t="s">
        <v>424</v>
      </c>
      <c r="E89" s="17" t="s">
        <v>496</v>
      </c>
      <c r="F89" s="241" t="s">
        <v>150</v>
      </c>
      <c r="G89" s="288"/>
      <c r="H89" s="288"/>
      <c r="I89" s="288"/>
      <c r="J89" s="288"/>
    </row>
    <row r="90" spans="1:10" s="272" customFormat="1" ht="78" customHeight="1" hidden="1">
      <c r="A90" s="17" t="s">
        <v>495</v>
      </c>
      <c r="B90" s="17" t="s">
        <v>499</v>
      </c>
      <c r="C90" s="17" t="s">
        <v>407</v>
      </c>
      <c r="D90" s="17" t="s">
        <v>424</v>
      </c>
      <c r="E90" s="17" t="s">
        <v>496</v>
      </c>
      <c r="F90" s="291" t="s">
        <v>14</v>
      </c>
      <c r="G90" s="268"/>
      <c r="H90" s="268"/>
      <c r="I90" s="268"/>
      <c r="J90" s="268"/>
    </row>
    <row r="91" spans="1:10" s="272" customFormat="1" ht="39" customHeight="1" hidden="1">
      <c r="A91" s="17" t="s">
        <v>495</v>
      </c>
      <c r="B91" s="17" t="s">
        <v>499</v>
      </c>
      <c r="C91" s="17" t="s">
        <v>407</v>
      </c>
      <c r="D91" s="17" t="s">
        <v>424</v>
      </c>
      <c r="E91" s="17" t="s">
        <v>496</v>
      </c>
      <c r="F91" s="291" t="s">
        <v>12</v>
      </c>
      <c r="G91" s="268"/>
      <c r="H91" s="268"/>
      <c r="I91" s="268"/>
      <c r="J91" s="268"/>
    </row>
    <row r="92" spans="1:10" s="272" customFormat="1" ht="18" customHeight="1">
      <c r="A92" s="18" t="s">
        <v>495</v>
      </c>
      <c r="B92" s="18" t="s">
        <v>180</v>
      </c>
      <c r="C92" s="18" t="s">
        <v>423</v>
      </c>
      <c r="D92" s="18" t="s">
        <v>424</v>
      </c>
      <c r="E92" s="18" t="s">
        <v>610</v>
      </c>
      <c r="F92" s="113" t="s">
        <v>509</v>
      </c>
      <c r="G92" s="285">
        <f>G93+G94+G96</f>
        <v>5.4</v>
      </c>
      <c r="H92" s="285">
        <f>H93+H94+H96</f>
        <v>2.2</v>
      </c>
      <c r="I92" s="285">
        <f>I93+I97+I98</f>
        <v>852.3</v>
      </c>
      <c r="J92" s="285">
        <f>J93+J97+J98</f>
        <v>873.0999999999999</v>
      </c>
    </row>
    <row r="93" spans="1:10" s="20" customFormat="1" ht="26.25" customHeight="1">
      <c r="A93" s="16" t="s">
        <v>495</v>
      </c>
      <c r="B93" s="16" t="s">
        <v>471</v>
      </c>
      <c r="C93" s="16" t="s">
        <v>423</v>
      </c>
      <c r="D93" s="16" t="s">
        <v>424</v>
      </c>
      <c r="E93" s="16" t="s">
        <v>610</v>
      </c>
      <c r="F93" s="292" t="s">
        <v>510</v>
      </c>
      <c r="G93" s="30"/>
      <c r="H93" s="30"/>
      <c r="I93" s="30">
        <f>I94</f>
        <v>42.8</v>
      </c>
      <c r="J93" s="30">
        <f>J94</f>
        <v>42.8</v>
      </c>
    </row>
    <row r="94" spans="1:10" s="20" customFormat="1" ht="30" customHeight="1">
      <c r="A94" s="17" t="s">
        <v>495</v>
      </c>
      <c r="B94" s="17" t="s">
        <v>471</v>
      </c>
      <c r="C94" s="17" t="s">
        <v>373</v>
      </c>
      <c r="D94" s="17" t="s">
        <v>424</v>
      </c>
      <c r="E94" s="17" t="s">
        <v>610</v>
      </c>
      <c r="F94" s="241" t="s">
        <v>218</v>
      </c>
      <c r="G94" s="299">
        <f>G95+G96</f>
        <v>3.2</v>
      </c>
      <c r="H94" s="299">
        <v>0</v>
      </c>
      <c r="I94" s="268">
        <f>I95+I96</f>
        <v>42.8</v>
      </c>
      <c r="J94" s="268">
        <f>J95+J96</f>
        <v>42.8</v>
      </c>
    </row>
    <row r="95" spans="1:10" s="20" customFormat="1" ht="30" customHeight="1">
      <c r="A95" s="17" t="s">
        <v>495</v>
      </c>
      <c r="B95" s="17" t="s">
        <v>471</v>
      </c>
      <c r="C95" s="17" t="s">
        <v>373</v>
      </c>
      <c r="D95" s="17" t="s">
        <v>424</v>
      </c>
      <c r="E95" s="17" t="s">
        <v>610</v>
      </c>
      <c r="F95" s="293" t="s">
        <v>500</v>
      </c>
      <c r="G95" s="268">
        <v>1</v>
      </c>
      <c r="H95" s="268">
        <v>1</v>
      </c>
      <c r="I95" s="268">
        <v>1</v>
      </c>
      <c r="J95" s="268">
        <v>1</v>
      </c>
    </row>
    <row r="96" spans="1:10" s="20" customFormat="1" ht="54" customHeight="1">
      <c r="A96" s="17" t="s">
        <v>495</v>
      </c>
      <c r="B96" s="17" t="s">
        <v>471</v>
      </c>
      <c r="C96" s="17" t="s">
        <v>373</v>
      </c>
      <c r="D96" s="17" t="s">
        <v>424</v>
      </c>
      <c r="E96" s="17" t="s">
        <v>610</v>
      </c>
      <c r="F96" s="293" t="s">
        <v>502</v>
      </c>
      <c r="G96" s="268">
        <v>2.2</v>
      </c>
      <c r="H96" s="268">
        <v>2.2</v>
      </c>
      <c r="I96" s="268">
        <v>41.8</v>
      </c>
      <c r="J96" s="268">
        <v>41.8</v>
      </c>
    </row>
    <row r="97" spans="1:10" ht="31.5" customHeight="1">
      <c r="A97" s="17" t="s">
        <v>495</v>
      </c>
      <c r="B97" s="17" t="s">
        <v>470</v>
      </c>
      <c r="C97" s="17" t="s">
        <v>373</v>
      </c>
      <c r="D97" s="17" t="s">
        <v>424</v>
      </c>
      <c r="E97" s="17" t="s">
        <v>610</v>
      </c>
      <c r="F97" s="241" t="s">
        <v>152</v>
      </c>
      <c r="G97" s="30">
        <v>243.6</v>
      </c>
      <c r="H97" s="30">
        <v>0</v>
      </c>
      <c r="I97" s="268">
        <v>642.2</v>
      </c>
      <c r="J97" s="268">
        <v>663</v>
      </c>
    </row>
    <row r="98" spans="1:10" ht="29.25" customHeight="1">
      <c r="A98" s="17" t="s">
        <v>495</v>
      </c>
      <c r="B98" s="17" t="s">
        <v>469</v>
      </c>
      <c r="C98" s="17" t="s">
        <v>373</v>
      </c>
      <c r="D98" s="17" t="s">
        <v>424</v>
      </c>
      <c r="E98" s="17" t="s">
        <v>610</v>
      </c>
      <c r="F98" s="241" t="s">
        <v>151</v>
      </c>
      <c r="G98" s="30">
        <v>70</v>
      </c>
      <c r="H98" s="30">
        <v>0</v>
      </c>
      <c r="I98" s="268">
        <v>167.3</v>
      </c>
      <c r="J98" s="268">
        <v>167.3</v>
      </c>
    </row>
    <row r="99" spans="1:10" ht="15" customHeight="1" hidden="1">
      <c r="A99" s="17" t="s">
        <v>495</v>
      </c>
      <c r="B99" s="17" t="s">
        <v>337</v>
      </c>
      <c r="C99" s="17" t="s">
        <v>373</v>
      </c>
      <c r="D99" s="17" t="s">
        <v>424</v>
      </c>
      <c r="E99" s="17" t="s">
        <v>496</v>
      </c>
      <c r="F99" s="241" t="s">
        <v>176</v>
      </c>
      <c r="G99" s="268"/>
      <c r="H99" s="268"/>
      <c r="I99" s="268"/>
      <c r="J99" s="268"/>
    </row>
    <row r="100" spans="1:10" ht="12.75" customHeight="1" hidden="1">
      <c r="A100" s="18" t="s">
        <v>495</v>
      </c>
      <c r="B100" s="18" t="s">
        <v>453</v>
      </c>
      <c r="C100" s="18" t="s">
        <v>373</v>
      </c>
      <c r="D100" s="18" t="s">
        <v>424</v>
      </c>
      <c r="E100" s="18" t="s">
        <v>425</v>
      </c>
      <c r="F100" s="294" t="s">
        <v>537</v>
      </c>
      <c r="G100" s="266">
        <f>G102+G106</f>
        <v>0</v>
      </c>
      <c r="H100" s="266">
        <f>H102+H106</f>
        <v>0</v>
      </c>
      <c r="I100" s="266">
        <f>I102+I106</f>
        <v>0</v>
      </c>
      <c r="J100" s="266">
        <f>J102+J106</f>
        <v>0</v>
      </c>
    </row>
    <row r="101" spans="1:10" ht="54.75" customHeight="1" hidden="1">
      <c r="A101" s="17" t="s">
        <v>495</v>
      </c>
      <c r="B101" s="17" t="s">
        <v>338</v>
      </c>
      <c r="C101" s="17" t="s">
        <v>373</v>
      </c>
      <c r="D101" s="17" t="s">
        <v>424</v>
      </c>
      <c r="E101" s="17" t="s">
        <v>496</v>
      </c>
      <c r="F101" s="241" t="s">
        <v>177</v>
      </c>
      <c r="G101" s="268"/>
      <c r="H101" s="268"/>
      <c r="I101" s="268"/>
      <c r="J101" s="268"/>
    </row>
    <row r="102" spans="1:10" s="272" customFormat="1" ht="38.25" hidden="1">
      <c r="A102" s="17" t="s">
        <v>495</v>
      </c>
      <c r="B102" s="17" t="s">
        <v>503</v>
      </c>
      <c r="C102" s="17" t="s">
        <v>373</v>
      </c>
      <c r="D102" s="17" t="s">
        <v>424</v>
      </c>
      <c r="E102" s="17" t="s">
        <v>496</v>
      </c>
      <c r="F102" s="241" t="s">
        <v>178</v>
      </c>
      <c r="G102" s="268"/>
      <c r="H102" s="268"/>
      <c r="I102" s="268"/>
      <c r="J102" s="268"/>
    </row>
    <row r="103" spans="1:10" s="272" customFormat="1" ht="51" hidden="1">
      <c r="A103" s="17" t="s">
        <v>495</v>
      </c>
      <c r="B103" s="17" t="s">
        <v>339</v>
      </c>
      <c r="C103" s="17" t="s">
        <v>373</v>
      </c>
      <c r="D103" s="17" t="s">
        <v>424</v>
      </c>
      <c r="E103" s="17" t="s">
        <v>496</v>
      </c>
      <c r="F103" s="241" t="s">
        <v>181</v>
      </c>
      <c r="G103" s="268"/>
      <c r="H103" s="268"/>
      <c r="I103" s="268"/>
      <c r="J103" s="268"/>
    </row>
    <row r="104" spans="1:10" s="272" customFormat="1" ht="38.25" hidden="1">
      <c r="A104" s="17" t="s">
        <v>495</v>
      </c>
      <c r="B104" s="17" t="s">
        <v>340</v>
      </c>
      <c r="C104" s="17" t="s">
        <v>373</v>
      </c>
      <c r="D104" s="17" t="s">
        <v>424</v>
      </c>
      <c r="E104" s="17" t="s">
        <v>496</v>
      </c>
      <c r="F104" s="241" t="s">
        <v>182</v>
      </c>
      <c r="G104" s="268"/>
      <c r="H104" s="268"/>
      <c r="I104" s="268"/>
      <c r="J104" s="268"/>
    </row>
    <row r="105" spans="1:10" s="272" customFormat="1" ht="51" hidden="1">
      <c r="A105" s="17" t="s">
        <v>495</v>
      </c>
      <c r="B105" s="17" t="s">
        <v>461</v>
      </c>
      <c r="C105" s="17" t="s">
        <v>373</v>
      </c>
      <c r="D105" s="17" t="s">
        <v>424</v>
      </c>
      <c r="E105" s="17" t="s">
        <v>496</v>
      </c>
      <c r="F105" s="241" t="s">
        <v>184</v>
      </c>
      <c r="G105" s="268"/>
      <c r="H105" s="268"/>
      <c r="I105" s="268"/>
      <c r="J105" s="268"/>
    </row>
    <row r="106" spans="1:10" s="272" customFormat="1" ht="31.5" customHeight="1" hidden="1">
      <c r="A106" s="17" t="s">
        <v>495</v>
      </c>
      <c r="B106" s="295" t="s">
        <v>21</v>
      </c>
      <c r="C106" s="17" t="s">
        <v>373</v>
      </c>
      <c r="D106" s="17" t="s">
        <v>424</v>
      </c>
      <c r="E106" s="17" t="s">
        <v>496</v>
      </c>
      <c r="F106" s="296" t="s">
        <v>185</v>
      </c>
      <c r="G106" s="268"/>
      <c r="H106" s="268"/>
      <c r="I106" s="268"/>
      <c r="J106" s="268"/>
    </row>
    <row r="107" spans="1:10" s="272" customFormat="1" ht="31.5" customHeight="1" hidden="1">
      <c r="A107" s="17" t="s">
        <v>495</v>
      </c>
      <c r="B107" s="295" t="s">
        <v>341</v>
      </c>
      <c r="C107" s="17" t="s">
        <v>373</v>
      </c>
      <c r="D107" s="17" t="s">
        <v>424</v>
      </c>
      <c r="E107" s="17" t="s">
        <v>496</v>
      </c>
      <c r="F107" s="296" t="s">
        <v>186</v>
      </c>
      <c r="G107" s="268"/>
      <c r="H107" s="268"/>
      <c r="I107" s="268"/>
      <c r="J107" s="268"/>
    </row>
    <row r="108" spans="1:10" s="272" customFormat="1" ht="39" customHeight="1" hidden="1">
      <c r="A108" s="18" t="s">
        <v>342</v>
      </c>
      <c r="B108" s="18" t="s">
        <v>422</v>
      </c>
      <c r="C108" s="18" t="s">
        <v>373</v>
      </c>
      <c r="D108" s="18" t="s">
        <v>424</v>
      </c>
      <c r="E108" s="18" t="s">
        <v>425</v>
      </c>
      <c r="F108" s="294" t="s">
        <v>505</v>
      </c>
      <c r="G108" s="266">
        <f>G109</f>
        <v>0</v>
      </c>
      <c r="H108" s="266">
        <f>H109</f>
        <v>0</v>
      </c>
      <c r="I108" s="266">
        <f>I109</f>
        <v>0</v>
      </c>
      <c r="J108" s="266">
        <f>J109</f>
        <v>0</v>
      </c>
    </row>
    <row r="109" spans="1:10" s="272" customFormat="1" ht="70.5" customHeight="1" hidden="1">
      <c r="A109" s="17" t="s">
        <v>342</v>
      </c>
      <c r="B109" s="17" t="s">
        <v>463</v>
      </c>
      <c r="C109" s="17" t="s">
        <v>373</v>
      </c>
      <c r="D109" s="17" t="s">
        <v>424</v>
      </c>
      <c r="E109" s="17" t="s">
        <v>489</v>
      </c>
      <c r="F109" s="241" t="s">
        <v>300</v>
      </c>
      <c r="G109" s="268">
        <v>0</v>
      </c>
      <c r="H109" s="268">
        <v>0</v>
      </c>
      <c r="I109" s="268">
        <v>0</v>
      </c>
      <c r="J109" s="268">
        <v>0</v>
      </c>
    </row>
    <row r="110" spans="1:10" s="272" customFormat="1" ht="39" customHeight="1" hidden="1">
      <c r="A110" s="17" t="s">
        <v>504</v>
      </c>
      <c r="B110" s="17" t="s">
        <v>463</v>
      </c>
      <c r="C110" s="17" t="s">
        <v>373</v>
      </c>
      <c r="D110" s="17" t="s">
        <v>424</v>
      </c>
      <c r="E110" s="17" t="s">
        <v>496</v>
      </c>
      <c r="F110" s="241" t="s">
        <v>301</v>
      </c>
      <c r="G110" s="268"/>
      <c r="H110" s="268"/>
      <c r="I110" s="268"/>
      <c r="J110" s="268"/>
    </row>
    <row r="111" spans="1:10" ht="12.75">
      <c r="A111" s="18"/>
      <c r="B111" s="18"/>
      <c r="C111" s="18"/>
      <c r="D111" s="18"/>
      <c r="E111" s="18"/>
      <c r="F111" s="265" t="s">
        <v>506</v>
      </c>
      <c r="G111" s="266">
        <f>G72+G73</f>
        <v>15861.9</v>
      </c>
      <c r="H111" s="266">
        <f>H72+H73</f>
        <v>1.2000000000000002</v>
      </c>
      <c r="I111" s="359">
        <f>I72+I73</f>
        <v>34435.4819</v>
      </c>
      <c r="J111" s="359">
        <f>J72+J73</f>
        <v>35729.557010000004</v>
      </c>
    </row>
    <row r="112" spans="1:6" ht="12.75">
      <c r="A112" s="272"/>
      <c r="B112" s="272"/>
      <c r="C112" s="272"/>
      <c r="D112" s="272"/>
      <c r="E112" s="272"/>
      <c r="F112" s="272"/>
    </row>
    <row r="113" spans="9:10" ht="12.75">
      <c r="I113" s="297"/>
      <c r="J113" s="297"/>
    </row>
    <row r="114" spans="7:10" ht="12.75">
      <c r="G114" s="297"/>
      <c r="H114" s="297"/>
      <c r="I114" s="297"/>
      <c r="J114" s="297"/>
    </row>
    <row r="115" spans="7:10" ht="12.75">
      <c r="G115" s="298"/>
      <c r="H115" s="298"/>
      <c r="I115" s="298"/>
      <c r="J115" s="298"/>
    </row>
    <row r="116" spans="7:10" ht="12.75">
      <c r="G116" s="298"/>
      <c r="H116" s="298"/>
      <c r="I116" s="298"/>
      <c r="J116" s="298"/>
    </row>
  </sheetData>
  <sheetProtection/>
  <mergeCells count="8">
    <mergeCell ref="A73:F73"/>
    <mergeCell ref="A6:J6"/>
    <mergeCell ref="A8:E8"/>
    <mergeCell ref="A9:E9"/>
    <mergeCell ref="A72:F72"/>
    <mergeCell ref="I1:J1"/>
    <mergeCell ref="I2:J2"/>
    <mergeCell ref="I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06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>
      <c r="C1" s="416" t="s">
        <v>669</v>
      </c>
      <c r="D1" s="416"/>
      <c r="E1" s="416"/>
      <c r="F1" s="416"/>
      <c r="G1" s="416"/>
    </row>
    <row r="2" spans="3:7" ht="15.75">
      <c r="C2" s="416" t="s">
        <v>370</v>
      </c>
      <c r="D2" s="416"/>
      <c r="E2" s="416"/>
      <c r="F2" s="416"/>
      <c r="G2" s="416"/>
    </row>
    <row r="3" spans="3:7" ht="15.75">
      <c r="C3" s="416" t="s">
        <v>682</v>
      </c>
      <c r="D3" s="416"/>
      <c r="E3" s="416"/>
      <c r="F3" s="416"/>
      <c r="G3" s="416"/>
    </row>
    <row r="5" spans="1:6" ht="15.75">
      <c r="A5" s="7"/>
      <c r="B5" s="128"/>
      <c r="C5" s="8"/>
      <c r="D5" s="8"/>
      <c r="E5" s="8"/>
      <c r="F5" s="52"/>
    </row>
    <row r="6" spans="1:7" ht="24.75" customHeight="1">
      <c r="A6" s="408" t="s">
        <v>611</v>
      </c>
      <c r="B6" s="408"/>
      <c r="C6" s="408"/>
      <c r="D6" s="408"/>
      <c r="E6" s="408"/>
      <c r="F6" s="408"/>
      <c r="G6" s="408"/>
    </row>
    <row r="7" ht="12" customHeight="1"/>
    <row r="8" spans="1:7" s="133" customFormat="1" ht="33" customHeight="1">
      <c r="A8" s="131" t="s">
        <v>371</v>
      </c>
      <c r="B8" s="131" t="s">
        <v>205</v>
      </c>
      <c r="C8" s="131" t="s">
        <v>225</v>
      </c>
      <c r="D8" s="131" t="s">
        <v>226</v>
      </c>
      <c r="E8" s="131" t="s">
        <v>227</v>
      </c>
      <c r="F8" s="131" t="s">
        <v>228</v>
      </c>
      <c r="G8" s="132" t="s">
        <v>229</v>
      </c>
    </row>
    <row r="9" spans="1:7" ht="12" customHeight="1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5">
        <v>7</v>
      </c>
    </row>
    <row r="10" spans="1:7" s="158" customFormat="1" ht="15" customHeight="1">
      <c r="A10" s="154" t="s">
        <v>376</v>
      </c>
      <c r="B10" s="36" t="s">
        <v>157</v>
      </c>
      <c r="C10" s="155" t="s">
        <v>362</v>
      </c>
      <c r="D10" s="155"/>
      <c r="E10" s="156"/>
      <c r="F10" s="155"/>
      <c r="G10" s="388">
        <f>G11+G19+G27+G52</f>
        <v>13034.05429</v>
      </c>
    </row>
    <row r="11" spans="1:7" s="160" customFormat="1" ht="27" customHeight="1">
      <c r="A11" s="54" t="s">
        <v>359</v>
      </c>
      <c r="B11" s="36" t="s">
        <v>157</v>
      </c>
      <c r="C11" s="119" t="s">
        <v>362</v>
      </c>
      <c r="D11" s="119" t="s">
        <v>363</v>
      </c>
      <c r="E11" s="159"/>
      <c r="F11" s="141"/>
      <c r="G11" s="380">
        <f>G12</f>
        <v>1375.492</v>
      </c>
    </row>
    <row r="12" spans="1:7" ht="30" customHeight="1">
      <c r="A12" s="161" t="s">
        <v>230</v>
      </c>
      <c r="B12" s="58" t="s">
        <v>157</v>
      </c>
      <c r="C12" s="162" t="s">
        <v>362</v>
      </c>
      <c r="D12" s="162" t="s">
        <v>363</v>
      </c>
      <c r="E12" s="74" t="s">
        <v>107</v>
      </c>
      <c r="F12" s="163"/>
      <c r="G12" s="395">
        <f>G13</f>
        <v>1375.492</v>
      </c>
    </row>
    <row r="13" spans="1:7" ht="13.5" customHeight="1">
      <c r="A13" s="165" t="s">
        <v>187</v>
      </c>
      <c r="B13" s="44" t="s">
        <v>157</v>
      </c>
      <c r="C13" s="166" t="s">
        <v>362</v>
      </c>
      <c r="D13" s="166" t="s">
        <v>363</v>
      </c>
      <c r="E13" s="51" t="s">
        <v>108</v>
      </c>
      <c r="F13" s="166"/>
      <c r="G13" s="396">
        <f>G14</f>
        <v>1375.492</v>
      </c>
    </row>
    <row r="14" spans="1:12" ht="27.75" customHeight="1">
      <c r="A14" s="125" t="s">
        <v>188</v>
      </c>
      <c r="B14" s="37" t="s">
        <v>157</v>
      </c>
      <c r="C14" s="140" t="s">
        <v>362</v>
      </c>
      <c r="D14" s="140" t="s">
        <v>363</v>
      </c>
      <c r="E14" s="48" t="s">
        <v>109</v>
      </c>
      <c r="F14" s="168"/>
      <c r="G14" s="397">
        <f>G15</f>
        <v>1375.492</v>
      </c>
      <c r="I14" s="170"/>
      <c r="L14" s="129"/>
    </row>
    <row r="15" spans="1:7" ht="54" customHeight="1">
      <c r="A15" s="59" t="s">
        <v>231</v>
      </c>
      <c r="B15" s="37" t="s">
        <v>157</v>
      </c>
      <c r="C15" s="140" t="s">
        <v>362</v>
      </c>
      <c r="D15" s="140" t="s">
        <v>363</v>
      </c>
      <c r="E15" s="48" t="s">
        <v>109</v>
      </c>
      <c r="F15" s="168" t="s">
        <v>540</v>
      </c>
      <c r="G15" s="397">
        <f>G16</f>
        <v>1375.492</v>
      </c>
    </row>
    <row r="16" spans="1:7" ht="17.25" customHeight="1">
      <c r="A16" s="59" t="s">
        <v>232</v>
      </c>
      <c r="B16" s="37" t="s">
        <v>157</v>
      </c>
      <c r="C16" s="140" t="s">
        <v>362</v>
      </c>
      <c r="D16" s="140" t="s">
        <v>363</v>
      </c>
      <c r="E16" s="48" t="s">
        <v>109</v>
      </c>
      <c r="F16" s="168" t="s">
        <v>464</v>
      </c>
      <c r="G16" s="397">
        <f>G17+G18</f>
        <v>1375.492</v>
      </c>
    </row>
    <row r="17" spans="1:7" ht="15.75">
      <c r="A17" s="125" t="s">
        <v>189</v>
      </c>
      <c r="B17" s="37" t="s">
        <v>157</v>
      </c>
      <c r="C17" s="140" t="s">
        <v>362</v>
      </c>
      <c r="D17" s="140" t="s">
        <v>363</v>
      </c>
      <c r="E17" s="48" t="s">
        <v>109</v>
      </c>
      <c r="F17" s="140">
        <v>121</v>
      </c>
      <c r="G17" s="384">
        <f>1032.492+15</f>
        <v>1047.492</v>
      </c>
    </row>
    <row r="18" spans="1:7" ht="38.25">
      <c r="A18" s="125" t="s">
        <v>191</v>
      </c>
      <c r="B18" s="37" t="s">
        <v>157</v>
      </c>
      <c r="C18" s="140" t="s">
        <v>362</v>
      </c>
      <c r="D18" s="140" t="s">
        <v>363</v>
      </c>
      <c r="E18" s="48" t="s">
        <v>109</v>
      </c>
      <c r="F18" s="140" t="s">
        <v>192</v>
      </c>
      <c r="G18" s="384">
        <f>343-15</f>
        <v>328</v>
      </c>
    </row>
    <row r="19" spans="1:7" s="160" customFormat="1" ht="42" customHeight="1">
      <c r="A19" s="54" t="s">
        <v>385</v>
      </c>
      <c r="B19" s="37" t="s">
        <v>157</v>
      </c>
      <c r="C19" s="34" t="s">
        <v>362</v>
      </c>
      <c r="D19" s="34" t="s">
        <v>365</v>
      </c>
      <c r="E19" s="148"/>
      <c r="F19" s="34"/>
      <c r="G19" s="123">
        <f>G20</f>
        <v>858</v>
      </c>
    </row>
    <row r="20" spans="1:7" ht="27" customHeight="1">
      <c r="A20" s="161" t="s">
        <v>193</v>
      </c>
      <c r="B20" s="37" t="s">
        <v>157</v>
      </c>
      <c r="C20" s="50" t="s">
        <v>362</v>
      </c>
      <c r="D20" s="50" t="s">
        <v>365</v>
      </c>
      <c r="E20" s="74" t="s">
        <v>110</v>
      </c>
      <c r="F20" s="50"/>
      <c r="G20" s="317">
        <f>G21</f>
        <v>858</v>
      </c>
    </row>
    <row r="21" spans="1:7" ht="15" customHeight="1">
      <c r="A21" s="174" t="s">
        <v>233</v>
      </c>
      <c r="B21" s="37" t="s">
        <v>157</v>
      </c>
      <c r="C21" s="45" t="s">
        <v>362</v>
      </c>
      <c r="D21" s="45" t="s">
        <v>365</v>
      </c>
      <c r="E21" s="51" t="s">
        <v>111</v>
      </c>
      <c r="F21" s="62"/>
      <c r="G21" s="302">
        <f>G22</f>
        <v>858</v>
      </c>
    </row>
    <row r="22" spans="1:7" ht="25.5" customHeight="1">
      <c r="A22" s="125" t="s">
        <v>188</v>
      </c>
      <c r="B22" s="37" t="s">
        <v>157</v>
      </c>
      <c r="C22" s="24" t="s">
        <v>362</v>
      </c>
      <c r="D22" s="24" t="s">
        <v>365</v>
      </c>
      <c r="E22" s="48" t="s">
        <v>112</v>
      </c>
      <c r="F22" s="25"/>
      <c r="G22" s="397">
        <f>G23</f>
        <v>858</v>
      </c>
    </row>
    <row r="23" spans="1:7" ht="51.75" customHeight="1">
      <c r="A23" s="59" t="s">
        <v>231</v>
      </c>
      <c r="B23" s="37" t="s">
        <v>157</v>
      </c>
      <c r="C23" s="24" t="s">
        <v>362</v>
      </c>
      <c r="D23" s="24" t="s">
        <v>365</v>
      </c>
      <c r="E23" s="48" t="s">
        <v>112</v>
      </c>
      <c r="F23" s="25" t="s">
        <v>540</v>
      </c>
      <c r="G23" s="397">
        <f>G24</f>
        <v>858</v>
      </c>
    </row>
    <row r="24" spans="1:7" ht="17.25" customHeight="1">
      <c r="A24" s="59" t="s">
        <v>232</v>
      </c>
      <c r="B24" s="37" t="s">
        <v>157</v>
      </c>
      <c r="C24" s="24" t="s">
        <v>362</v>
      </c>
      <c r="D24" s="24" t="s">
        <v>365</v>
      </c>
      <c r="E24" s="48" t="s">
        <v>112</v>
      </c>
      <c r="F24" s="25" t="s">
        <v>464</v>
      </c>
      <c r="G24" s="397">
        <f>G25+G26</f>
        <v>858</v>
      </c>
    </row>
    <row r="25" spans="1:7" ht="15.75">
      <c r="A25" s="125" t="s">
        <v>189</v>
      </c>
      <c r="B25" s="37" t="s">
        <v>157</v>
      </c>
      <c r="C25" s="140" t="s">
        <v>362</v>
      </c>
      <c r="D25" s="140" t="s">
        <v>365</v>
      </c>
      <c r="E25" s="48" t="s">
        <v>112</v>
      </c>
      <c r="F25" s="140">
        <v>121</v>
      </c>
      <c r="G25" s="384">
        <v>650</v>
      </c>
    </row>
    <row r="26" spans="1:7" ht="38.25">
      <c r="A26" s="125" t="s">
        <v>191</v>
      </c>
      <c r="B26" s="37" t="s">
        <v>157</v>
      </c>
      <c r="C26" s="140" t="s">
        <v>362</v>
      </c>
      <c r="D26" s="140" t="s">
        <v>365</v>
      </c>
      <c r="E26" s="48" t="s">
        <v>112</v>
      </c>
      <c r="F26" s="140" t="s">
        <v>192</v>
      </c>
      <c r="G26" s="384">
        <v>208</v>
      </c>
    </row>
    <row r="27" spans="1:7" s="160" customFormat="1" ht="40.5" customHeight="1">
      <c r="A27" s="176" t="s">
        <v>355</v>
      </c>
      <c r="B27" s="36" t="s">
        <v>157</v>
      </c>
      <c r="C27" s="177" t="s">
        <v>362</v>
      </c>
      <c r="D27" s="177" t="s">
        <v>364</v>
      </c>
      <c r="E27" s="148"/>
      <c r="F27" s="177"/>
      <c r="G27" s="123">
        <f>G28</f>
        <v>9800.97198</v>
      </c>
    </row>
    <row r="28" spans="1:7" ht="39.75" customHeight="1">
      <c r="A28" s="64" t="s">
        <v>194</v>
      </c>
      <c r="B28" s="58" t="s">
        <v>157</v>
      </c>
      <c r="C28" s="50" t="s">
        <v>362</v>
      </c>
      <c r="D28" s="50" t="s">
        <v>364</v>
      </c>
      <c r="E28" s="74" t="s">
        <v>113</v>
      </c>
      <c r="F28" s="50"/>
      <c r="G28" s="317">
        <f>G29+G47</f>
        <v>9800.97198</v>
      </c>
    </row>
    <row r="29" spans="1:7" ht="26.25" customHeight="1">
      <c r="A29" s="26" t="s">
        <v>234</v>
      </c>
      <c r="B29" s="37" t="s">
        <v>157</v>
      </c>
      <c r="C29" s="24" t="s">
        <v>362</v>
      </c>
      <c r="D29" s="24" t="s">
        <v>364</v>
      </c>
      <c r="E29" s="48" t="s">
        <v>114</v>
      </c>
      <c r="F29" s="24"/>
      <c r="G29" s="301">
        <f>G30+G36</f>
        <v>9799.97198</v>
      </c>
    </row>
    <row r="30" spans="1:7" ht="27" customHeight="1">
      <c r="A30" s="125" t="s">
        <v>188</v>
      </c>
      <c r="B30" s="37" t="s">
        <v>157</v>
      </c>
      <c r="C30" s="24" t="s">
        <v>362</v>
      </c>
      <c r="D30" s="24" t="s">
        <v>364</v>
      </c>
      <c r="E30" s="48" t="s">
        <v>115</v>
      </c>
      <c r="F30" s="24"/>
      <c r="G30" s="362">
        <f>G31</f>
        <v>7659.5585200000005</v>
      </c>
    </row>
    <row r="31" spans="1:7" ht="43.5" customHeight="1">
      <c r="A31" s="59" t="s">
        <v>231</v>
      </c>
      <c r="B31" s="37" t="s">
        <v>157</v>
      </c>
      <c r="C31" s="24" t="s">
        <v>362</v>
      </c>
      <c r="D31" s="24" t="s">
        <v>364</v>
      </c>
      <c r="E31" s="48" t="s">
        <v>115</v>
      </c>
      <c r="F31" s="24" t="s">
        <v>540</v>
      </c>
      <c r="G31" s="362">
        <f>G32</f>
        <v>7659.5585200000005</v>
      </c>
    </row>
    <row r="32" spans="1:7" ht="16.5" customHeight="1">
      <c r="A32" s="125" t="s">
        <v>197</v>
      </c>
      <c r="B32" s="37" t="s">
        <v>157</v>
      </c>
      <c r="C32" s="24" t="s">
        <v>362</v>
      </c>
      <c r="D32" s="24" t="s">
        <v>364</v>
      </c>
      <c r="E32" s="48" t="s">
        <v>115</v>
      </c>
      <c r="F32" s="24" t="s">
        <v>464</v>
      </c>
      <c r="G32" s="362">
        <f>G33+G35+G34</f>
        <v>7659.5585200000005</v>
      </c>
    </row>
    <row r="33" spans="1:7" ht="15.75">
      <c r="A33" s="125" t="s">
        <v>189</v>
      </c>
      <c r="B33" s="37" t="s">
        <v>157</v>
      </c>
      <c r="C33" s="24" t="s">
        <v>362</v>
      </c>
      <c r="D33" s="24" t="s">
        <v>364</v>
      </c>
      <c r="E33" s="48" t="s">
        <v>115</v>
      </c>
      <c r="F33" s="24" t="s">
        <v>377</v>
      </c>
      <c r="G33" s="301">
        <f>5900-21.91248-95</f>
        <v>5783.08752</v>
      </c>
    </row>
    <row r="34" spans="1:7" ht="15.75">
      <c r="A34" s="125" t="s">
        <v>200</v>
      </c>
      <c r="B34" s="37" t="s">
        <v>157</v>
      </c>
      <c r="C34" s="24" t="s">
        <v>362</v>
      </c>
      <c r="D34" s="24" t="s">
        <v>364</v>
      </c>
      <c r="E34" s="48" t="s">
        <v>115</v>
      </c>
      <c r="F34" s="24" t="s">
        <v>378</v>
      </c>
      <c r="G34" s="301">
        <v>0.247</v>
      </c>
    </row>
    <row r="35" spans="1:7" ht="41.25" customHeight="1">
      <c r="A35" s="125" t="s">
        <v>191</v>
      </c>
      <c r="B35" s="37" t="s">
        <v>157</v>
      </c>
      <c r="C35" s="24" t="s">
        <v>362</v>
      </c>
      <c r="D35" s="24" t="s">
        <v>364</v>
      </c>
      <c r="E35" s="48" t="s">
        <v>115</v>
      </c>
      <c r="F35" s="24" t="s">
        <v>192</v>
      </c>
      <c r="G35" s="301">
        <v>1876.224</v>
      </c>
    </row>
    <row r="36" spans="1:7" ht="19.5" customHeight="1">
      <c r="A36" s="125" t="s">
        <v>196</v>
      </c>
      <c r="B36" s="37" t="s">
        <v>157</v>
      </c>
      <c r="C36" s="24" t="s">
        <v>362</v>
      </c>
      <c r="D36" s="24" t="s">
        <v>364</v>
      </c>
      <c r="E36" s="48" t="s">
        <v>116</v>
      </c>
      <c r="F36" s="24"/>
      <c r="G36" s="301">
        <f>G37+G41</f>
        <v>2140.4134599999998</v>
      </c>
    </row>
    <row r="37" spans="1:7" ht="29.25" customHeight="1">
      <c r="A37" s="28" t="s">
        <v>235</v>
      </c>
      <c r="B37" s="37" t="s">
        <v>157</v>
      </c>
      <c r="C37" s="24" t="s">
        <v>362</v>
      </c>
      <c r="D37" s="24" t="s">
        <v>364</v>
      </c>
      <c r="E37" s="48" t="s">
        <v>116</v>
      </c>
      <c r="F37" s="24" t="s">
        <v>236</v>
      </c>
      <c r="G37" s="301">
        <f>G38</f>
        <v>2025.41346</v>
      </c>
    </row>
    <row r="38" spans="1:7" ht="28.5" customHeight="1">
      <c r="A38" s="125" t="s">
        <v>237</v>
      </c>
      <c r="B38" s="37" t="s">
        <v>157</v>
      </c>
      <c r="C38" s="24" t="s">
        <v>362</v>
      </c>
      <c r="D38" s="24" t="s">
        <v>364</v>
      </c>
      <c r="E38" s="48" t="s">
        <v>116</v>
      </c>
      <c r="F38" s="24" t="s">
        <v>198</v>
      </c>
      <c r="G38" s="301">
        <f>G39+G40</f>
        <v>2025.41346</v>
      </c>
    </row>
    <row r="39" spans="1:7" ht="25.5">
      <c r="A39" s="26" t="s">
        <v>379</v>
      </c>
      <c r="B39" s="37" t="s">
        <v>157</v>
      </c>
      <c r="C39" s="24" t="s">
        <v>362</v>
      </c>
      <c r="D39" s="24" t="s">
        <v>364</v>
      </c>
      <c r="E39" s="48" t="s">
        <v>116</v>
      </c>
      <c r="F39" s="24" t="s">
        <v>380</v>
      </c>
      <c r="G39" s="301">
        <f>358.94-0.247+103</f>
        <v>461.693</v>
      </c>
    </row>
    <row r="40" spans="1:7" ht="27" customHeight="1">
      <c r="A40" s="26" t="s">
        <v>457</v>
      </c>
      <c r="B40" s="37" t="s">
        <v>157</v>
      </c>
      <c r="C40" s="24" t="s">
        <v>362</v>
      </c>
      <c r="D40" s="24" t="s">
        <v>364</v>
      </c>
      <c r="E40" s="48" t="s">
        <v>116</v>
      </c>
      <c r="F40" s="24" t="s">
        <v>381</v>
      </c>
      <c r="G40" s="301">
        <f>1590.57+43.15046-70</f>
        <v>1563.72046</v>
      </c>
    </row>
    <row r="41" spans="1:7" ht="16.5" customHeight="1">
      <c r="A41" s="26" t="s">
        <v>46</v>
      </c>
      <c r="B41" s="37" t="s">
        <v>157</v>
      </c>
      <c r="C41" s="24" t="s">
        <v>362</v>
      </c>
      <c r="D41" s="24" t="s">
        <v>364</v>
      </c>
      <c r="E41" s="48" t="s">
        <v>116</v>
      </c>
      <c r="F41" s="24" t="s">
        <v>238</v>
      </c>
      <c r="G41" s="301">
        <f>G42+G44</f>
        <v>115</v>
      </c>
    </row>
    <row r="42" spans="1:7" ht="16.5" customHeight="1" hidden="1">
      <c r="A42" s="26" t="s">
        <v>239</v>
      </c>
      <c r="B42" s="37" t="s">
        <v>157</v>
      </c>
      <c r="C42" s="24" t="s">
        <v>362</v>
      </c>
      <c r="D42" s="24" t="s">
        <v>364</v>
      </c>
      <c r="E42" s="48" t="s">
        <v>116</v>
      </c>
      <c r="F42" s="24" t="s">
        <v>240</v>
      </c>
      <c r="G42" s="301">
        <f>G43</f>
        <v>0</v>
      </c>
    </row>
    <row r="43" spans="1:7" ht="66.75" customHeight="1" hidden="1">
      <c r="A43" s="182" t="s">
        <v>241</v>
      </c>
      <c r="B43" s="37" t="s">
        <v>157</v>
      </c>
      <c r="C43" s="24" t="s">
        <v>362</v>
      </c>
      <c r="D43" s="24" t="s">
        <v>364</v>
      </c>
      <c r="E43" s="48" t="s">
        <v>195</v>
      </c>
      <c r="F43" s="24" t="s">
        <v>299</v>
      </c>
      <c r="G43" s="301"/>
    </row>
    <row r="44" spans="1:7" ht="18" customHeight="1">
      <c r="A44" s="28" t="s">
        <v>242</v>
      </c>
      <c r="B44" s="37" t="s">
        <v>157</v>
      </c>
      <c r="C44" s="24" t="s">
        <v>362</v>
      </c>
      <c r="D44" s="24" t="s">
        <v>364</v>
      </c>
      <c r="E44" s="48" t="s">
        <v>116</v>
      </c>
      <c r="F44" s="24" t="s">
        <v>201</v>
      </c>
      <c r="G44" s="301">
        <f>G45+G46</f>
        <v>115</v>
      </c>
    </row>
    <row r="45" spans="1:7" ht="17.25" customHeight="1">
      <c r="A45" s="28" t="s">
        <v>243</v>
      </c>
      <c r="B45" s="37" t="s">
        <v>157</v>
      </c>
      <c r="C45" s="24" t="s">
        <v>362</v>
      </c>
      <c r="D45" s="24" t="s">
        <v>364</v>
      </c>
      <c r="E45" s="48" t="s">
        <v>116</v>
      </c>
      <c r="F45" s="24" t="s">
        <v>383</v>
      </c>
      <c r="G45" s="301">
        <v>15</v>
      </c>
    </row>
    <row r="46" spans="1:7" ht="17.25" customHeight="1">
      <c r="A46" s="28" t="s">
        <v>204</v>
      </c>
      <c r="B46" s="37" t="s">
        <v>157</v>
      </c>
      <c r="C46" s="24" t="s">
        <v>362</v>
      </c>
      <c r="D46" s="24" t="s">
        <v>364</v>
      </c>
      <c r="E46" s="48" t="s">
        <v>116</v>
      </c>
      <c r="F46" s="24" t="s">
        <v>203</v>
      </c>
      <c r="G46" s="301">
        <f>200-100</f>
        <v>100</v>
      </c>
    </row>
    <row r="47" spans="1:7" ht="29.25" customHeight="1">
      <c r="A47" s="66" t="s">
        <v>244</v>
      </c>
      <c r="B47" s="36" t="s">
        <v>157</v>
      </c>
      <c r="C47" s="50" t="s">
        <v>362</v>
      </c>
      <c r="D47" s="50" t="s">
        <v>364</v>
      </c>
      <c r="E47" s="74" t="s">
        <v>118</v>
      </c>
      <c r="F47" s="50"/>
      <c r="G47" s="173">
        <f>G48</f>
        <v>1</v>
      </c>
    </row>
    <row r="48" spans="1:7" ht="30.75" customHeight="1">
      <c r="A48" s="183" t="s">
        <v>207</v>
      </c>
      <c r="B48" s="44" t="s">
        <v>157</v>
      </c>
      <c r="C48" s="45" t="s">
        <v>362</v>
      </c>
      <c r="D48" s="45" t="s">
        <v>364</v>
      </c>
      <c r="E48" s="51" t="s">
        <v>117</v>
      </c>
      <c r="F48" s="45"/>
      <c r="G48" s="175">
        <f>G49</f>
        <v>1</v>
      </c>
    </row>
    <row r="49" spans="1:7" ht="30.75" customHeight="1">
      <c r="A49" s="28" t="s">
        <v>235</v>
      </c>
      <c r="B49" s="37" t="s">
        <v>157</v>
      </c>
      <c r="C49" s="45" t="s">
        <v>362</v>
      </c>
      <c r="D49" s="45" t="s">
        <v>364</v>
      </c>
      <c r="E49" s="51" t="s">
        <v>117</v>
      </c>
      <c r="F49" s="29" t="s">
        <v>236</v>
      </c>
      <c r="G49" s="175">
        <f>G50</f>
        <v>1</v>
      </c>
    </row>
    <row r="50" spans="1:7" ht="30.75" customHeight="1">
      <c r="A50" s="125" t="s">
        <v>237</v>
      </c>
      <c r="B50" s="37" t="s">
        <v>157</v>
      </c>
      <c r="C50" s="24" t="s">
        <v>362</v>
      </c>
      <c r="D50" s="24" t="s">
        <v>364</v>
      </c>
      <c r="E50" s="48" t="s">
        <v>117</v>
      </c>
      <c r="F50" s="24" t="s">
        <v>198</v>
      </c>
      <c r="G50" s="181">
        <f>G51</f>
        <v>1</v>
      </c>
    </row>
    <row r="51" spans="1:7" ht="25.5" customHeight="1">
      <c r="A51" s="26" t="s">
        <v>457</v>
      </c>
      <c r="B51" s="37" t="s">
        <v>157</v>
      </c>
      <c r="C51" s="24" t="s">
        <v>362</v>
      </c>
      <c r="D51" s="24" t="s">
        <v>364</v>
      </c>
      <c r="E51" s="48" t="s">
        <v>117</v>
      </c>
      <c r="F51" s="24" t="s">
        <v>381</v>
      </c>
      <c r="G51" s="181">
        <v>1</v>
      </c>
    </row>
    <row r="52" spans="1:7" s="160" customFormat="1" ht="14.25" customHeight="1">
      <c r="A52" s="54" t="s">
        <v>386</v>
      </c>
      <c r="B52" s="36" t="s">
        <v>157</v>
      </c>
      <c r="C52" s="101" t="s">
        <v>362</v>
      </c>
      <c r="D52" s="101" t="s">
        <v>373</v>
      </c>
      <c r="E52" s="148"/>
      <c r="F52" s="101"/>
      <c r="G52" s="333">
        <f>G53+G63</f>
        <v>999.59031</v>
      </c>
    </row>
    <row r="53" spans="1:7" ht="29.25" customHeight="1">
      <c r="A53" s="66" t="s">
        <v>244</v>
      </c>
      <c r="B53" s="58" t="s">
        <v>157</v>
      </c>
      <c r="C53" s="50" t="s">
        <v>362</v>
      </c>
      <c r="D53" s="50" t="s">
        <v>373</v>
      </c>
      <c r="E53" s="74" t="s">
        <v>118</v>
      </c>
      <c r="F53" s="50"/>
      <c r="G53" s="344">
        <f>G54</f>
        <v>167.3</v>
      </c>
    </row>
    <row r="54" spans="1:7" s="139" customFormat="1" ht="29.25" customHeight="1">
      <c r="A54" s="184" t="s">
        <v>208</v>
      </c>
      <c r="B54" s="37" t="s">
        <v>157</v>
      </c>
      <c r="C54" s="62" t="s">
        <v>362</v>
      </c>
      <c r="D54" s="62" t="s">
        <v>373</v>
      </c>
      <c r="E54" s="51" t="s">
        <v>618</v>
      </c>
      <c r="F54" s="62"/>
      <c r="G54" s="321">
        <f>G55+G59</f>
        <v>167.3</v>
      </c>
    </row>
    <row r="55" spans="1:15" s="139" customFormat="1" ht="43.5" customHeight="1">
      <c r="A55" s="59" t="s">
        <v>231</v>
      </c>
      <c r="B55" s="37" t="s">
        <v>157</v>
      </c>
      <c r="C55" s="40" t="s">
        <v>362</v>
      </c>
      <c r="D55" s="40" t="s">
        <v>373</v>
      </c>
      <c r="E55" s="71" t="s">
        <v>618</v>
      </c>
      <c r="F55" s="40" t="s">
        <v>540</v>
      </c>
      <c r="G55" s="321">
        <f>G56</f>
        <v>125.84377</v>
      </c>
      <c r="O55" s="338"/>
    </row>
    <row r="56" spans="1:15" s="338" customFormat="1" ht="17.25" customHeight="1">
      <c r="A56" s="334" t="s">
        <v>197</v>
      </c>
      <c r="B56" s="335" t="s">
        <v>157</v>
      </c>
      <c r="C56" s="336" t="s">
        <v>362</v>
      </c>
      <c r="D56" s="336" t="s">
        <v>373</v>
      </c>
      <c r="E56" s="337" t="s">
        <v>618</v>
      </c>
      <c r="F56" s="336" t="s">
        <v>464</v>
      </c>
      <c r="G56" s="358">
        <f>G57+G58</f>
        <v>125.84377</v>
      </c>
      <c r="O56" s="4"/>
    </row>
    <row r="57" spans="1:7" ht="15.75">
      <c r="A57" s="125" t="s">
        <v>189</v>
      </c>
      <c r="B57" s="37" t="s">
        <v>157</v>
      </c>
      <c r="C57" s="25" t="s">
        <v>362</v>
      </c>
      <c r="D57" s="25" t="s">
        <v>373</v>
      </c>
      <c r="E57" s="48" t="s">
        <v>618</v>
      </c>
      <c r="F57" s="24" t="s">
        <v>377</v>
      </c>
      <c r="G57" s="301">
        <f>101-4.09503</f>
        <v>96.90497</v>
      </c>
    </row>
    <row r="58" spans="1:7" ht="38.25">
      <c r="A58" s="125" t="s">
        <v>191</v>
      </c>
      <c r="B58" s="37" t="s">
        <v>157</v>
      </c>
      <c r="C58" s="25" t="s">
        <v>362</v>
      </c>
      <c r="D58" s="25" t="s">
        <v>373</v>
      </c>
      <c r="E58" s="48" t="s">
        <v>618</v>
      </c>
      <c r="F58" s="24" t="s">
        <v>192</v>
      </c>
      <c r="G58" s="301">
        <f>30+0.3-1.1862-0.175</f>
        <v>28.9388</v>
      </c>
    </row>
    <row r="59" spans="1:7" ht="25.5">
      <c r="A59" s="28" t="s">
        <v>235</v>
      </c>
      <c r="B59" s="37" t="s">
        <v>157</v>
      </c>
      <c r="C59" s="25" t="s">
        <v>362</v>
      </c>
      <c r="D59" s="25" t="s">
        <v>373</v>
      </c>
      <c r="E59" s="48" t="s">
        <v>618</v>
      </c>
      <c r="F59" s="24" t="s">
        <v>236</v>
      </c>
      <c r="G59" s="301">
        <f>G60</f>
        <v>41.456230000000005</v>
      </c>
    </row>
    <row r="60" spans="1:7" ht="25.5">
      <c r="A60" s="125" t="s">
        <v>199</v>
      </c>
      <c r="B60" s="37" t="s">
        <v>157</v>
      </c>
      <c r="C60" s="25" t="s">
        <v>362</v>
      </c>
      <c r="D60" s="25" t="s">
        <v>373</v>
      </c>
      <c r="E60" s="48" t="s">
        <v>618</v>
      </c>
      <c r="F60" s="24" t="s">
        <v>198</v>
      </c>
      <c r="G60" s="301">
        <f>G61+G62</f>
        <v>41.456230000000005</v>
      </c>
    </row>
    <row r="61" spans="1:7" ht="25.5">
      <c r="A61" s="26" t="s">
        <v>379</v>
      </c>
      <c r="B61" s="37" t="s">
        <v>157</v>
      </c>
      <c r="C61" s="25" t="s">
        <v>362</v>
      </c>
      <c r="D61" s="25" t="s">
        <v>373</v>
      </c>
      <c r="E61" s="48" t="s">
        <v>618</v>
      </c>
      <c r="F61" s="24" t="s">
        <v>380</v>
      </c>
      <c r="G61" s="362">
        <f>16-2.4364</f>
        <v>13.563600000000001</v>
      </c>
    </row>
    <row r="62" spans="1:7" ht="28.5" customHeight="1">
      <c r="A62" s="26" t="s">
        <v>457</v>
      </c>
      <c r="B62" s="37" t="s">
        <v>157</v>
      </c>
      <c r="C62" s="25" t="s">
        <v>362</v>
      </c>
      <c r="D62" s="25" t="s">
        <v>373</v>
      </c>
      <c r="E62" s="48" t="s">
        <v>618</v>
      </c>
      <c r="F62" s="24" t="s">
        <v>381</v>
      </c>
      <c r="G62" s="301">
        <f>20+7.89263</f>
        <v>27.89263</v>
      </c>
    </row>
    <row r="63" spans="1:7" s="185" customFormat="1" ht="28.5" customHeight="1">
      <c r="A63" s="64" t="s">
        <v>210</v>
      </c>
      <c r="B63" s="58" t="s">
        <v>157</v>
      </c>
      <c r="C63" s="69" t="s">
        <v>362</v>
      </c>
      <c r="D63" s="69" t="s">
        <v>373</v>
      </c>
      <c r="E63" s="74" t="s">
        <v>120</v>
      </c>
      <c r="F63" s="50"/>
      <c r="G63" s="317">
        <f>G69+G89+G64+G73+G77+G80+G83+G93</f>
        <v>832.29031</v>
      </c>
    </row>
    <row r="64" spans="1:27" s="185" customFormat="1" ht="28.5" customHeight="1" hidden="1">
      <c r="A64" s="46" t="s">
        <v>269</v>
      </c>
      <c r="B64" s="44" t="s">
        <v>157</v>
      </c>
      <c r="C64" s="309" t="s">
        <v>362</v>
      </c>
      <c r="D64" s="309" t="s">
        <v>373</v>
      </c>
      <c r="E64" s="310" t="s">
        <v>270</v>
      </c>
      <c r="F64" s="50"/>
      <c r="G64" s="302">
        <f>G65</f>
        <v>0</v>
      </c>
      <c r="H64" s="315"/>
      <c r="I64" s="315"/>
      <c r="J64" s="315"/>
      <c r="K64" s="315"/>
      <c r="L64" s="315"/>
      <c r="M64" s="312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</row>
    <row r="65" spans="1:27" s="185" customFormat="1" ht="15.75" hidden="1">
      <c r="A65" s="26" t="s">
        <v>46</v>
      </c>
      <c r="B65" s="37" t="s">
        <v>157</v>
      </c>
      <c r="C65" s="22" t="s">
        <v>362</v>
      </c>
      <c r="D65" s="22" t="s">
        <v>373</v>
      </c>
      <c r="E65" s="311" t="s">
        <v>270</v>
      </c>
      <c r="F65" s="29" t="s">
        <v>238</v>
      </c>
      <c r="G65" s="124">
        <f>G66</f>
        <v>0</v>
      </c>
      <c r="H65" s="315"/>
      <c r="I65" s="315"/>
      <c r="J65" s="315"/>
      <c r="K65" s="315"/>
      <c r="L65" s="315"/>
      <c r="M65" s="312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</row>
    <row r="66" spans="1:27" s="185" customFormat="1" ht="15.75" hidden="1">
      <c r="A66" s="26" t="s">
        <v>239</v>
      </c>
      <c r="B66" s="37" t="s">
        <v>157</v>
      </c>
      <c r="C66" s="22" t="s">
        <v>362</v>
      </c>
      <c r="D66" s="22" t="s">
        <v>373</v>
      </c>
      <c r="E66" s="311" t="s">
        <v>270</v>
      </c>
      <c r="F66" s="29" t="s">
        <v>240</v>
      </c>
      <c r="G66" s="124">
        <f>G67</f>
        <v>0</v>
      </c>
      <c r="H66" s="315"/>
      <c r="I66" s="315"/>
      <c r="J66" s="315"/>
      <c r="K66" s="315"/>
      <c r="L66" s="315"/>
      <c r="M66" s="312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</row>
    <row r="67" spans="1:27" s="185" customFormat="1" ht="15.75" hidden="1">
      <c r="A67" s="26" t="s">
        <v>239</v>
      </c>
      <c r="B67" s="37" t="s">
        <v>157</v>
      </c>
      <c r="C67" s="22" t="s">
        <v>362</v>
      </c>
      <c r="D67" s="22" t="s">
        <v>373</v>
      </c>
      <c r="E67" s="311" t="s">
        <v>270</v>
      </c>
      <c r="F67" s="29" t="s">
        <v>299</v>
      </c>
      <c r="G67" s="124">
        <v>0</v>
      </c>
      <c r="H67" s="315"/>
      <c r="I67" s="315"/>
      <c r="J67" s="315"/>
      <c r="K67" s="315"/>
      <c r="L67" s="315"/>
      <c r="M67" s="312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</row>
    <row r="68" spans="1:7" s="185" customFormat="1" ht="28.5" customHeight="1" hidden="1">
      <c r="A68" s="64"/>
      <c r="B68" s="58"/>
      <c r="C68" s="69"/>
      <c r="D68" s="69"/>
      <c r="E68" s="74"/>
      <c r="F68" s="50"/>
      <c r="G68" s="173"/>
    </row>
    <row r="69" spans="1:7" s="139" customFormat="1" ht="28.5" customHeight="1">
      <c r="A69" s="46" t="s">
        <v>211</v>
      </c>
      <c r="B69" s="44" t="s">
        <v>157</v>
      </c>
      <c r="C69" s="62" t="s">
        <v>362</v>
      </c>
      <c r="D69" s="62" t="s">
        <v>373</v>
      </c>
      <c r="E69" s="51" t="s">
        <v>121</v>
      </c>
      <c r="F69" s="45"/>
      <c r="G69" s="348">
        <f>G70</f>
        <v>100</v>
      </c>
    </row>
    <row r="70" spans="1:7" s="139" customFormat="1" ht="28.5" customHeight="1">
      <c r="A70" s="28" t="s">
        <v>235</v>
      </c>
      <c r="B70" s="37" t="s">
        <v>157</v>
      </c>
      <c r="C70" s="40" t="s">
        <v>362</v>
      </c>
      <c r="D70" s="40" t="s">
        <v>373</v>
      </c>
      <c r="E70" s="71" t="s">
        <v>121</v>
      </c>
      <c r="F70" s="29" t="s">
        <v>236</v>
      </c>
      <c r="G70" s="348">
        <f>G71</f>
        <v>100</v>
      </c>
    </row>
    <row r="71" spans="1:7" s="139" customFormat="1" ht="28.5" customHeight="1">
      <c r="A71" s="125" t="s">
        <v>237</v>
      </c>
      <c r="B71" s="37" t="s">
        <v>157</v>
      </c>
      <c r="C71" s="40" t="s">
        <v>362</v>
      </c>
      <c r="D71" s="40" t="s">
        <v>373</v>
      </c>
      <c r="E71" s="71" t="s">
        <v>121</v>
      </c>
      <c r="F71" s="29" t="s">
        <v>198</v>
      </c>
      <c r="G71" s="348">
        <f>G72</f>
        <v>100</v>
      </c>
    </row>
    <row r="72" spans="1:7" ht="27" customHeight="1">
      <c r="A72" s="26" t="s">
        <v>457</v>
      </c>
      <c r="B72" s="37" t="s">
        <v>157</v>
      </c>
      <c r="C72" s="40" t="s">
        <v>362</v>
      </c>
      <c r="D72" s="25" t="s">
        <v>373</v>
      </c>
      <c r="E72" s="48" t="s">
        <v>121</v>
      </c>
      <c r="F72" s="24" t="s">
        <v>381</v>
      </c>
      <c r="G72" s="300">
        <v>100</v>
      </c>
    </row>
    <row r="73" spans="1:7" s="139" customFormat="1" ht="27" customHeight="1">
      <c r="A73" s="46" t="s">
        <v>561</v>
      </c>
      <c r="B73" s="44" t="s">
        <v>157</v>
      </c>
      <c r="C73" s="62" t="s">
        <v>362</v>
      </c>
      <c r="D73" s="62" t="s">
        <v>373</v>
      </c>
      <c r="E73" s="51" t="s">
        <v>562</v>
      </c>
      <c r="F73" s="45"/>
      <c r="G73" s="348">
        <f>G74</f>
        <v>290.525</v>
      </c>
    </row>
    <row r="74" spans="1:7" ht="27" customHeight="1">
      <c r="A74" s="26" t="s">
        <v>563</v>
      </c>
      <c r="B74" s="37" t="s">
        <v>157</v>
      </c>
      <c r="C74" s="40" t="s">
        <v>362</v>
      </c>
      <c r="D74" s="40" t="s">
        <v>373</v>
      </c>
      <c r="E74" s="71" t="s">
        <v>562</v>
      </c>
      <c r="F74" s="24" t="s">
        <v>236</v>
      </c>
      <c r="G74" s="300">
        <f>G75</f>
        <v>290.525</v>
      </c>
    </row>
    <row r="75" spans="1:7" ht="27" customHeight="1" hidden="1">
      <c r="A75" s="26"/>
      <c r="B75" s="37" t="s">
        <v>157</v>
      </c>
      <c r="C75" s="40" t="s">
        <v>362</v>
      </c>
      <c r="D75" s="40" t="s">
        <v>373</v>
      </c>
      <c r="E75" s="71" t="s">
        <v>562</v>
      </c>
      <c r="F75" s="24" t="s">
        <v>198</v>
      </c>
      <c r="G75" s="300">
        <f>G76</f>
        <v>290.525</v>
      </c>
    </row>
    <row r="76" spans="1:7" ht="27" customHeight="1" hidden="1">
      <c r="A76" s="26"/>
      <c r="B76" s="37" t="s">
        <v>157</v>
      </c>
      <c r="C76" s="40" t="s">
        <v>362</v>
      </c>
      <c r="D76" s="40" t="s">
        <v>373</v>
      </c>
      <c r="E76" s="71" t="s">
        <v>562</v>
      </c>
      <c r="F76" s="24" t="s">
        <v>381</v>
      </c>
      <c r="G76" s="300">
        <v>290.525</v>
      </c>
    </row>
    <row r="77" spans="1:7" ht="27" customHeight="1">
      <c r="A77" s="46" t="s">
        <v>561</v>
      </c>
      <c r="B77" s="44" t="s">
        <v>157</v>
      </c>
      <c r="C77" s="62" t="s">
        <v>362</v>
      </c>
      <c r="D77" s="62" t="s">
        <v>373</v>
      </c>
      <c r="E77" s="51" t="s">
        <v>565</v>
      </c>
      <c r="F77" s="24" t="s">
        <v>236</v>
      </c>
      <c r="G77" s="300">
        <f>G78</f>
        <v>116.975</v>
      </c>
    </row>
    <row r="78" spans="1:7" ht="27" customHeight="1">
      <c r="A78" s="26" t="s">
        <v>564</v>
      </c>
      <c r="B78" s="37" t="s">
        <v>157</v>
      </c>
      <c r="C78" s="40" t="s">
        <v>362</v>
      </c>
      <c r="D78" s="40" t="s">
        <v>373</v>
      </c>
      <c r="E78" s="71" t="s">
        <v>565</v>
      </c>
      <c r="F78" s="24" t="s">
        <v>198</v>
      </c>
      <c r="G78" s="300">
        <f>G79</f>
        <v>116.975</v>
      </c>
    </row>
    <row r="79" spans="1:7" ht="27" customHeight="1" hidden="1">
      <c r="A79" s="26"/>
      <c r="B79" s="37" t="s">
        <v>157</v>
      </c>
      <c r="C79" s="40" t="s">
        <v>362</v>
      </c>
      <c r="D79" s="40" t="s">
        <v>373</v>
      </c>
      <c r="E79" s="71" t="s">
        <v>565</v>
      </c>
      <c r="F79" s="24" t="s">
        <v>381</v>
      </c>
      <c r="G79" s="300">
        <v>116.975</v>
      </c>
    </row>
    <row r="80" spans="1:7" ht="27" customHeight="1">
      <c r="A80" s="46" t="s">
        <v>561</v>
      </c>
      <c r="B80" s="37" t="s">
        <v>157</v>
      </c>
      <c r="C80" s="40" t="s">
        <v>362</v>
      </c>
      <c r="D80" s="40" t="s">
        <v>373</v>
      </c>
      <c r="E80" s="51" t="s">
        <v>567</v>
      </c>
      <c r="F80" s="24" t="s">
        <v>236</v>
      </c>
      <c r="G80" s="300">
        <f>G81</f>
        <v>17.3</v>
      </c>
    </row>
    <row r="81" spans="1:7" ht="27" customHeight="1">
      <c r="A81" s="26" t="s">
        <v>566</v>
      </c>
      <c r="B81" s="37" t="s">
        <v>157</v>
      </c>
      <c r="C81" s="40" t="s">
        <v>362</v>
      </c>
      <c r="D81" s="40" t="s">
        <v>373</v>
      </c>
      <c r="E81" s="71" t="s">
        <v>567</v>
      </c>
      <c r="F81" s="24" t="s">
        <v>198</v>
      </c>
      <c r="G81" s="300">
        <f>G82</f>
        <v>17.3</v>
      </c>
    </row>
    <row r="82" spans="1:7" ht="27" customHeight="1">
      <c r="A82" s="26"/>
      <c r="B82" s="37" t="s">
        <v>157</v>
      </c>
      <c r="C82" s="40" t="s">
        <v>362</v>
      </c>
      <c r="D82" s="40" t="s">
        <v>373</v>
      </c>
      <c r="E82" s="71" t="s">
        <v>567</v>
      </c>
      <c r="F82" s="24" t="s">
        <v>381</v>
      </c>
      <c r="G82" s="300">
        <v>17.3</v>
      </c>
    </row>
    <row r="83" spans="1:7" ht="18" customHeight="1">
      <c r="A83" s="46" t="s">
        <v>561</v>
      </c>
      <c r="B83" s="37" t="s">
        <v>157</v>
      </c>
      <c r="C83" s="40" t="s">
        <v>362</v>
      </c>
      <c r="D83" s="40" t="s">
        <v>373</v>
      </c>
      <c r="E83" s="51" t="s">
        <v>583</v>
      </c>
      <c r="F83" s="24"/>
      <c r="G83" s="301">
        <f>G84</f>
        <v>153.43677</v>
      </c>
    </row>
    <row r="84" spans="1:7" ht="18.75" customHeight="1">
      <c r="A84" s="28" t="s">
        <v>584</v>
      </c>
      <c r="B84" s="37" t="s">
        <v>157</v>
      </c>
      <c r="C84" s="40" t="s">
        <v>362</v>
      </c>
      <c r="D84" s="40" t="s">
        <v>373</v>
      </c>
      <c r="E84" s="71" t="s">
        <v>583</v>
      </c>
      <c r="F84" s="24" t="s">
        <v>236</v>
      </c>
      <c r="G84" s="301">
        <f>G85</f>
        <v>153.43677</v>
      </c>
    </row>
    <row r="85" spans="1:7" ht="27" customHeight="1">
      <c r="A85" s="26"/>
      <c r="B85" s="37" t="s">
        <v>157</v>
      </c>
      <c r="C85" s="40" t="s">
        <v>362</v>
      </c>
      <c r="D85" s="40" t="s">
        <v>373</v>
      </c>
      <c r="E85" s="71" t="s">
        <v>583</v>
      </c>
      <c r="F85" s="24" t="s">
        <v>198</v>
      </c>
      <c r="G85" s="301">
        <f>G86</f>
        <v>153.43677</v>
      </c>
    </row>
    <row r="86" spans="1:7" ht="27" customHeight="1">
      <c r="A86" s="26"/>
      <c r="B86" s="37" t="s">
        <v>157</v>
      </c>
      <c r="C86" s="40" t="s">
        <v>362</v>
      </c>
      <c r="D86" s="40" t="s">
        <v>373</v>
      </c>
      <c r="E86" s="71" t="s">
        <v>583</v>
      </c>
      <c r="F86" s="24" t="s">
        <v>381</v>
      </c>
      <c r="G86" s="301">
        <f>36.52429+21.91248+95</f>
        <v>153.43677</v>
      </c>
    </row>
    <row r="87" spans="1:7" ht="27" customHeight="1" hidden="1">
      <c r="A87" s="26"/>
      <c r="B87" s="37"/>
      <c r="C87" s="40"/>
      <c r="D87" s="40"/>
      <c r="E87" s="71"/>
      <c r="F87" s="24"/>
      <c r="G87" s="300"/>
    </row>
    <row r="88" spans="1:7" ht="27" customHeight="1" hidden="1">
      <c r="A88" s="26"/>
      <c r="B88" s="37"/>
      <c r="C88" s="40"/>
      <c r="D88" s="40"/>
      <c r="E88" s="71"/>
      <c r="F88" s="24"/>
      <c r="G88" s="300"/>
    </row>
    <row r="89" spans="1:7" ht="16.5" customHeight="1">
      <c r="A89" s="46" t="s">
        <v>245</v>
      </c>
      <c r="B89" s="44" t="s">
        <v>157</v>
      </c>
      <c r="C89" s="62" t="s">
        <v>362</v>
      </c>
      <c r="D89" s="62" t="s">
        <v>373</v>
      </c>
      <c r="E89" s="51" t="s">
        <v>246</v>
      </c>
      <c r="F89" s="45"/>
      <c r="G89" s="348">
        <f>G90</f>
        <v>50</v>
      </c>
    </row>
    <row r="90" spans="1:7" ht="17.25" customHeight="1">
      <c r="A90" s="26" t="s">
        <v>46</v>
      </c>
      <c r="B90" s="37" t="s">
        <v>157</v>
      </c>
      <c r="C90" s="40" t="s">
        <v>362</v>
      </c>
      <c r="D90" s="25" t="s">
        <v>373</v>
      </c>
      <c r="E90" s="48" t="s">
        <v>246</v>
      </c>
      <c r="F90" s="24" t="s">
        <v>238</v>
      </c>
      <c r="G90" s="300">
        <f>G91</f>
        <v>50</v>
      </c>
    </row>
    <row r="91" spans="1:7" ht="18" customHeight="1">
      <c r="A91" s="28" t="s">
        <v>242</v>
      </c>
      <c r="B91" s="37" t="s">
        <v>157</v>
      </c>
      <c r="C91" s="40" t="s">
        <v>362</v>
      </c>
      <c r="D91" s="25" t="s">
        <v>373</v>
      </c>
      <c r="E91" s="48" t="s">
        <v>246</v>
      </c>
      <c r="F91" s="24" t="s">
        <v>201</v>
      </c>
      <c r="G91" s="300">
        <f>G92</f>
        <v>50</v>
      </c>
    </row>
    <row r="92" spans="1:7" ht="15.75" customHeight="1">
      <c r="A92" s="26" t="s">
        <v>204</v>
      </c>
      <c r="B92" s="37" t="s">
        <v>157</v>
      </c>
      <c r="C92" s="40" t="s">
        <v>362</v>
      </c>
      <c r="D92" s="25" t="s">
        <v>373</v>
      </c>
      <c r="E92" s="48" t="s">
        <v>246</v>
      </c>
      <c r="F92" s="24" t="s">
        <v>203</v>
      </c>
      <c r="G92" s="300">
        <v>50</v>
      </c>
    </row>
    <row r="93" spans="1:7" ht="15.75" customHeight="1">
      <c r="A93" s="46" t="s">
        <v>586</v>
      </c>
      <c r="B93" s="44" t="s">
        <v>157</v>
      </c>
      <c r="C93" s="62" t="s">
        <v>362</v>
      </c>
      <c r="D93" s="62" t="s">
        <v>373</v>
      </c>
      <c r="E93" s="51" t="s">
        <v>270</v>
      </c>
      <c r="F93" s="45"/>
      <c r="G93" s="302">
        <f>G94</f>
        <v>104.05354</v>
      </c>
    </row>
    <row r="94" spans="1:7" ht="15.75" customHeight="1">
      <c r="A94" s="26" t="s">
        <v>585</v>
      </c>
      <c r="B94" s="37" t="s">
        <v>157</v>
      </c>
      <c r="C94" s="40" t="s">
        <v>362</v>
      </c>
      <c r="D94" s="25" t="s">
        <v>373</v>
      </c>
      <c r="E94" s="48" t="s">
        <v>270</v>
      </c>
      <c r="F94" s="24" t="s">
        <v>238</v>
      </c>
      <c r="G94" s="301">
        <f>G95</f>
        <v>104.05354</v>
      </c>
    </row>
    <row r="95" spans="1:7" ht="15.75" customHeight="1">
      <c r="A95" s="26"/>
      <c r="B95" s="37" t="s">
        <v>157</v>
      </c>
      <c r="C95" s="40" t="s">
        <v>362</v>
      </c>
      <c r="D95" s="25" t="s">
        <v>373</v>
      </c>
      <c r="E95" s="48" t="s">
        <v>270</v>
      </c>
      <c r="F95" s="24" t="s">
        <v>240</v>
      </c>
      <c r="G95" s="301">
        <f>G96</f>
        <v>104.05354</v>
      </c>
    </row>
    <row r="96" spans="1:7" ht="15.75" customHeight="1">
      <c r="A96" s="26"/>
      <c r="B96" s="37" t="s">
        <v>157</v>
      </c>
      <c r="C96" s="40" t="s">
        <v>362</v>
      </c>
      <c r="D96" s="25" t="s">
        <v>373</v>
      </c>
      <c r="E96" s="48" t="s">
        <v>270</v>
      </c>
      <c r="F96" s="24" t="s">
        <v>299</v>
      </c>
      <c r="G96" s="301">
        <f>300-200+4.05354</f>
        <v>104.05354</v>
      </c>
    </row>
    <row r="97" spans="1:7" s="189" customFormat="1" ht="15" customHeight="1">
      <c r="A97" s="186" t="s">
        <v>387</v>
      </c>
      <c r="B97" s="36" t="s">
        <v>157</v>
      </c>
      <c r="C97" s="187" t="s">
        <v>363</v>
      </c>
      <c r="D97" s="187"/>
      <c r="E97" s="48"/>
      <c r="F97" s="187"/>
      <c r="G97" s="347">
        <f>G98</f>
        <v>636.5</v>
      </c>
    </row>
    <row r="98" spans="1:7" s="68" customFormat="1" ht="15" customHeight="1">
      <c r="A98" s="190" t="s">
        <v>388</v>
      </c>
      <c r="B98" s="36" t="s">
        <v>157</v>
      </c>
      <c r="C98" s="101" t="s">
        <v>363</v>
      </c>
      <c r="D98" s="101" t="s">
        <v>365</v>
      </c>
      <c r="E98" s="148"/>
      <c r="F98" s="101"/>
      <c r="G98" s="324">
        <f>G99</f>
        <v>636.5</v>
      </c>
    </row>
    <row r="99" spans="1:7" ht="30" customHeight="1">
      <c r="A99" s="66" t="s">
        <v>244</v>
      </c>
      <c r="B99" s="58" t="s">
        <v>157</v>
      </c>
      <c r="C99" s="69" t="s">
        <v>363</v>
      </c>
      <c r="D99" s="69" t="s">
        <v>365</v>
      </c>
      <c r="E99" s="74" t="s">
        <v>118</v>
      </c>
      <c r="F99" s="69"/>
      <c r="G99" s="341">
        <f>G100</f>
        <v>636.5</v>
      </c>
    </row>
    <row r="100" spans="1:7" s="139" customFormat="1" ht="27.75" customHeight="1">
      <c r="A100" s="184" t="s">
        <v>389</v>
      </c>
      <c r="B100" s="37" t="s">
        <v>157</v>
      </c>
      <c r="C100" s="62" t="s">
        <v>363</v>
      </c>
      <c r="D100" s="62" t="s">
        <v>365</v>
      </c>
      <c r="E100" s="51" t="s">
        <v>122</v>
      </c>
      <c r="F100" s="62"/>
      <c r="G100" s="321">
        <f>G101+G106</f>
        <v>636.5</v>
      </c>
    </row>
    <row r="101" spans="1:7" s="139" customFormat="1" ht="42" customHeight="1">
      <c r="A101" s="59" t="s">
        <v>231</v>
      </c>
      <c r="B101" s="37" t="s">
        <v>157</v>
      </c>
      <c r="C101" s="25" t="s">
        <v>363</v>
      </c>
      <c r="D101" s="25" t="s">
        <v>365</v>
      </c>
      <c r="E101" s="48" t="s">
        <v>122</v>
      </c>
      <c r="F101" s="40" t="s">
        <v>540</v>
      </c>
      <c r="G101" s="321">
        <f>G102</f>
        <v>612.24072</v>
      </c>
    </row>
    <row r="102" spans="1:7" ht="20.25" customHeight="1">
      <c r="A102" s="125" t="s">
        <v>197</v>
      </c>
      <c r="B102" s="37" t="s">
        <v>157</v>
      </c>
      <c r="C102" s="25" t="s">
        <v>363</v>
      </c>
      <c r="D102" s="25" t="s">
        <v>365</v>
      </c>
      <c r="E102" s="48" t="s">
        <v>122</v>
      </c>
      <c r="F102" s="25" t="s">
        <v>464</v>
      </c>
      <c r="G102" s="325">
        <f>G103+G104+G105</f>
        <v>612.24072</v>
      </c>
    </row>
    <row r="103" spans="1:7" ht="25.5">
      <c r="A103" s="125" t="s">
        <v>456</v>
      </c>
      <c r="B103" s="37" t="s">
        <v>157</v>
      </c>
      <c r="C103" s="25" t="s">
        <v>363</v>
      </c>
      <c r="D103" s="25" t="s">
        <v>365</v>
      </c>
      <c r="E103" s="48" t="s">
        <v>122</v>
      </c>
      <c r="F103" s="24" t="s">
        <v>377</v>
      </c>
      <c r="G103" s="301">
        <f>546-20.81971+8.3</f>
        <v>533.48029</v>
      </c>
    </row>
    <row r="104" spans="1:7" ht="15.75">
      <c r="A104" s="125" t="s">
        <v>200</v>
      </c>
      <c r="B104" s="37" t="s">
        <v>157</v>
      </c>
      <c r="C104" s="25" t="s">
        <v>363</v>
      </c>
      <c r="D104" s="25" t="s">
        <v>365</v>
      </c>
      <c r="E104" s="48" t="s">
        <v>122</v>
      </c>
      <c r="F104" s="24" t="s">
        <v>378</v>
      </c>
      <c r="G104" s="300">
        <v>3</v>
      </c>
    </row>
    <row r="105" spans="1:7" ht="38.25">
      <c r="A105" s="125" t="s">
        <v>191</v>
      </c>
      <c r="B105" s="37" t="s">
        <v>157</v>
      </c>
      <c r="C105" s="25" t="s">
        <v>363</v>
      </c>
      <c r="D105" s="25" t="s">
        <v>365</v>
      </c>
      <c r="E105" s="48" t="s">
        <v>122</v>
      </c>
      <c r="F105" s="24" t="s">
        <v>192</v>
      </c>
      <c r="G105" s="301">
        <f>65.5+18.56043-8.3</f>
        <v>75.76043</v>
      </c>
    </row>
    <row r="106" spans="1:7" ht="28.5" customHeight="1">
      <c r="A106" s="28" t="s">
        <v>235</v>
      </c>
      <c r="B106" s="37" t="s">
        <v>157</v>
      </c>
      <c r="C106" s="25" t="s">
        <v>363</v>
      </c>
      <c r="D106" s="25" t="s">
        <v>365</v>
      </c>
      <c r="E106" s="48" t="s">
        <v>122</v>
      </c>
      <c r="F106" s="24" t="s">
        <v>236</v>
      </c>
      <c r="G106" s="301">
        <f>G107</f>
        <v>24.25928</v>
      </c>
    </row>
    <row r="107" spans="1:7" ht="25.5">
      <c r="A107" s="125" t="s">
        <v>237</v>
      </c>
      <c r="B107" s="37" t="s">
        <v>157</v>
      </c>
      <c r="C107" s="25" t="s">
        <v>363</v>
      </c>
      <c r="D107" s="25" t="s">
        <v>365</v>
      </c>
      <c r="E107" s="48" t="s">
        <v>122</v>
      </c>
      <c r="F107" s="24" t="s">
        <v>198</v>
      </c>
      <c r="G107" s="301">
        <f>G108+G109</f>
        <v>24.25928</v>
      </c>
    </row>
    <row r="108" spans="1:7" s="139" customFormat="1" ht="25.5">
      <c r="A108" s="26" t="s">
        <v>379</v>
      </c>
      <c r="B108" s="37" t="s">
        <v>157</v>
      </c>
      <c r="C108" s="25" t="s">
        <v>363</v>
      </c>
      <c r="D108" s="25" t="s">
        <v>365</v>
      </c>
      <c r="E108" s="48" t="s">
        <v>122</v>
      </c>
      <c r="F108" s="24" t="s">
        <v>380</v>
      </c>
      <c r="G108" s="362">
        <f>14-0.9284</f>
        <v>13.0716</v>
      </c>
    </row>
    <row r="109" spans="1:7" ht="29.25" customHeight="1">
      <c r="A109" s="26" t="s">
        <v>457</v>
      </c>
      <c r="B109" s="37" t="s">
        <v>157</v>
      </c>
      <c r="C109" s="25" t="s">
        <v>363</v>
      </c>
      <c r="D109" s="25" t="s">
        <v>365</v>
      </c>
      <c r="E109" s="48" t="s">
        <v>122</v>
      </c>
      <c r="F109" s="24" t="s">
        <v>381</v>
      </c>
      <c r="G109" s="301">
        <f>8+3.91268-0.725</f>
        <v>11.18768</v>
      </c>
    </row>
    <row r="110" spans="1:7" s="195" customFormat="1" ht="27.75" customHeight="1">
      <c r="A110" s="192" t="s">
        <v>390</v>
      </c>
      <c r="B110" s="36" t="s">
        <v>157</v>
      </c>
      <c r="C110" s="193" t="s">
        <v>365</v>
      </c>
      <c r="D110" s="193"/>
      <c r="E110" s="48"/>
      <c r="F110" s="193"/>
      <c r="G110" s="343">
        <f aca="true" t="shared" si="0" ref="G110:G115">G111</f>
        <v>568</v>
      </c>
    </row>
    <row r="111" spans="1:7" s="68" customFormat="1" ht="27.75" customHeight="1">
      <c r="A111" s="54" t="s">
        <v>392</v>
      </c>
      <c r="B111" s="36" t="s">
        <v>157</v>
      </c>
      <c r="C111" s="34" t="s">
        <v>365</v>
      </c>
      <c r="D111" s="34" t="s">
        <v>366</v>
      </c>
      <c r="E111" s="148"/>
      <c r="F111" s="34"/>
      <c r="G111" s="324">
        <f t="shared" si="0"/>
        <v>568</v>
      </c>
    </row>
    <row r="112" spans="1:7" s="185" customFormat="1" ht="26.25" customHeight="1">
      <c r="A112" s="64" t="s">
        <v>210</v>
      </c>
      <c r="B112" s="58" t="s">
        <v>157</v>
      </c>
      <c r="C112" s="50" t="s">
        <v>365</v>
      </c>
      <c r="D112" s="50" t="s">
        <v>366</v>
      </c>
      <c r="E112" s="74" t="s">
        <v>120</v>
      </c>
      <c r="F112" s="50"/>
      <c r="G112" s="344">
        <f>G113+G117</f>
        <v>568</v>
      </c>
    </row>
    <row r="113" spans="1:7" s="139" customFormat="1" ht="28.5" customHeight="1">
      <c r="A113" s="46" t="s">
        <v>212</v>
      </c>
      <c r="B113" s="37" t="s">
        <v>157</v>
      </c>
      <c r="C113" s="45" t="s">
        <v>365</v>
      </c>
      <c r="D113" s="45" t="s">
        <v>366</v>
      </c>
      <c r="E113" s="51" t="s">
        <v>123</v>
      </c>
      <c r="F113" s="45"/>
      <c r="G113" s="321">
        <f t="shared" si="0"/>
        <v>40</v>
      </c>
    </row>
    <row r="114" spans="1:7" s="139" customFormat="1" ht="28.5" customHeight="1">
      <c r="A114" s="28" t="s">
        <v>235</v>
      </c>
      <c r="B114" s="37" t="s">
        <v>157</v>
      </c>
      <c r="C114" s="24" t="s">
        <v>365</v>
      </c>
      <c r="D114" s="24" t="s">
        <v>366</v>
      </c>
      <c r="E114" s="48" t="s">
        <v>123</v>
      </c>
      <c r="F114" s="29" t="s">
        <v>236</v>
      </c>
      <c r="G114" s="321">
        <f t="shared" si="0"/>
        <v>40</v>
      </c>
    </row>
    <row r="115" spans="1:7" s="139" customFormat="1" ht="28.5" customHeight="1">
      <c r="A115" s="125" t="s">
        <v>237</v>
      </c>
      <c r="B115" s="37" t="s">
        <v>157</v>
      </c>
      <c r="C115" s="24" t="s">
        <v>365</v>
      </c>
      <c r="D115" s="24" t="s">
        <v>366</v>
      </c>
      <c r="E115" s="48" t="s">
        <v>123</v>
      </c>
      <c r="F115" s="29" t="s">
        <v>198</v>
      </c>
      <c r="G115" s="321">
        <f t="shared" si="0"/>
        <v>40</v>
      </c>
    </row>
    <row r="116" spans="1:7" ht="27" customHeight="1">
      <c r="A116" s="26" t="s">
        <v>457</v>
      </c>
      <c r="B116" s="37" t="s">
        <v>157</v>
      </c>
      <c r="C116" s="24" t="s">
        <v>365</v>
      </c>
      <c r="D116" s="24" t="s">
        <v>366</v>
      </c>
      <c r="E116" s="48" t="s">
        <v>123</v>
      </c>
      <c r="F116" s="24" t="s">
        <v>381</v>
      </c>
      <c r="G116" s="325">
        <v>40</v>
      </c>
    </row>
    <row r="117" spans="1:7" s="139" customFormat="1" ht="40.5" customHeight="1">
      <c r="A117" s="46" t="s">
        <v>673</v>
      </c>
      <c r="B117" s="37" t="s">
        <v>539</v>
      </c>
      <c r="C117" s="24" t="s">
        <v>365</v>
      </c>
      <c r="D117" s="24" t="s">
        <v>366</v>
      </c>
      <c r="E117" s="48" t="s">
        <v>674</v>
      </c>
      <c r="F117" s="24"/>
      <c r="G117" s="321">
        <f>G118</f>
        <v>528</v>
      </c>
    </row>
    <row r="118" spans="1:7" ht="27" customHeight="1">
      <c r="A118" s="26" t="s">
        <v>457</v>
      </c>
      <c r="B118" s="37" t="s">
        <v>539</v>
      </c>
      <c r="C118" s="24" t="s">
        <v>365</v>
      </c>
      <c r="D118" s="24" t="s">
        <v>366</v>
      </c>
      <c r="E118" s="48" t="s">
        <v>674</v>
      </c>
      <c r="F118" s="24" t="s">
        <v>381</v>
      </c>
      <c r="G118" s="325">
        <v>528</v>
      </c>
    </row>
    <row r="119" spans="1:7" s="195" customFormat="1" ht="15.75" customHeight="1">
      <c r="A119" s="186" t="s">
        <v>393</v>
      </c>
      <c r="B119" s="36" t="s">
        <v>157</v>
      </c>
      <c r="C119" s="193" t="s">
        <v>364</v>
      </c>
      <c r="D119" s="193"/>
      <c r="E119" s="48"/>
      <c r="F119" s="193"/>
      <c r="G119" s="372">
        <f>G120+G132+G150+G126</f>
        <v>3621.3195</v>
      </c>
    </row>
    <row r="120" spans="1:7" s="68" customFormat="1" ht="15" customHeight="1">
      <c r="A120" s="196" t="s">
        <v>372</v>
      </c>
      <c r="B120" s="36" t="s">
        <v>157</v>
      </c>
      <c r="C120" s="34" t="s">
        <v>364</v>
      </c>
      <c r="D120" s="34" t="s">
        <v>367</v>
      </c>
      <c r="E120" s="148"/>
      <c r="F120" s="34"/>
      <c r="G120" s="346">
        <f>G121</f>
        <v>44.599999999999994</v>
      </c>
    </row>
    <row r="121" spans="1:9" s="185" customFormat="1" ht="36.75" customHeight="1">
      <c r="A121" s="66" t="s">
        <v>244</v>
      </c>
      <c r="B121" s="58" t="s">
        <v>157</v>
      </c>
      <c r="C121" s="69" t="s">
        <v>364</v>
      </c>
      <c r="D121" s="69" t="s">
        <v>367</v>
      </c>
      <c r="E121" s="74" t="s">
        <v>118</v>
      </c>
      <c r="F121" s="69"/>
      <c r="G121" s="344">
        <f>G122</f>
        <v>44.599999999999994</v>
      </c>
      <c r="I121" s="197"/>
    </row>
    <row r="122" spans="1:7" s="139" customFormat="1" ht="52.5" customHeight="1">
      <c r="A122" s="28" t="s">
        <v>670</v>
      </c>
      <c r="B122" s="44" t="s">
        <v>157</v>
      </c>
      <c r="C122" s="45" t="s">
        <v>364</v>
      </c>
      <c r="D122" s="45" t="s">
        <v>367</v>
      </c>
      <c r="E122" s="51" t="s">
        <v>124</v>
      </c>
      <c r="F122" s="45"/>
      <c r="G122" s="345">
        <f>G123</f>
        <v>44.599999999999994</v>
      </c>
    </row>
    <row r="123" spans="1:7" s="139" customFormat="1" ht="27.75" customHeight="1">
      <c r="A123" s="28" t="s">
        <v>235</v>
      </c>
      <c r="B123" s="44" t="s">
        <v>157</v>
      </c>
      <c r="C123" s="24" t="s">
        <v>364</v>
      </c>
      <c r="D123" s="24" t="s">
        <v>367</v>
      </c>
      <c r="E123" s="48" t="s">
        <v>124</v>
      </c>
      <c r="F123" s="29" t="s">
        <v>236</v>
      </c>
      <c r="G123" s="345">
        <f>G124</f>
        <v>44.599999999999994</v>
      </c>
    </row>
    <row r="124" spans="1:7" s="139" customFormat="1" ht="27" customHeight="1">
      <c r="A124" s="125" t="s">
        <v>237</v>
      </c>
      <c r="B124" s="44" t="s">
        <v>157</v>
      </c>
      <c r="C124" s="24" t="s">
        <v>364</v>
      </c>
      <c r="D124" s="24" t="s">
        <v>367</v>
      </c>
      <c r="E124" s="48" t="s">
        <v>124</v>
      </c>
      <c r="F124" s="29" t="s">
        <v>198</v>
      </c>
      <c r="G124" s="345">
        <f>G125</f>
        <v>44.599999999999994</v>
      </c>
    </row>
    <row r="125" spans="1:7" ht="25.5" customHeight="1">
      <c r="A125" s="26" t="s">
        <v>457</v>
      </c>
      <c r="B125" s="44" t="s">
        <v>157</v>
      </c>
      <c r="C125" s="24" t="s">
        <v>364</v>
      </c>
      <c r="D125" s="24" t="s">
        <v>367</v>
      </c>
      <c r="E125" s="48" t="s">
        <v>124</v>
      </c>
      <c r="F125" s="24" t="s">
        <v>381</v>
      </c>
      <c r="G125" s="345">
        <f>41.8+2.8</f>
        <v>44.599999999999994</v>
      </c>
    </row>
    <row r="126" spans="1:7" ht="15.75" customHeight="1" hidden="1">
      <c r="A126" s="356" t="s">
        <v>571</v>
      </c>
      <c r="B126" s="36" t="s">
        <v>157</v>
      </c>
      <c r="C126" s="34" t="s">
        <v>364</v>
      </c>
      <c r="D126" s="34" t="s">
        <v>573</v>
      </c>
      <c r="E126" s="48"/>
      <c r="F126" s="24"/>
      <c r="G126" s="346">
        <f>G127</f>
        <v>0</v>
      </c>
    </row>
    <row r="127" spans="1:7" ht="25.5" customHeight="1" hidden="1">
      <c r="A127" s="357" t="s">
        <v>572</v>
      </c>
      <c r="B127" s="58" t="s">
        <v>157</v>
      </c>
      <c r="C127" s="50" t="s">
        <v>364</v>
      </c>
      <c r="D127" s="50" t="s">
        <v>573</v>
      </c>
      <c r="E127" s="74" t="s">
        <v>66</v>
      </c>
      <c r="F127" s="24"/>
      <c r="G127" s="300">
        <f>G128</f>
        <v>0</v>
      </c>
    </row>
    <row r="128" spans="1:7" ht="38.25" customHeight="1" hidden="1">
      <c r="A128" s="331" t="s">
        <v>574</v>
      </c>
      <c r="B128" s="37" t="s">
        <v>157</v>
      </c>
      <c r="C128" s="29" t="s">
        <v>364</v>
      </c>
      <c r="D128" s="29" t="s">
        <v>573</v>
      </c>
      <c r="E128" s="71" t="s">
        <v>68</v>
      </c>
      <c r="F128" s="24"/>
      <c r="G128" s="300">
        <f>G129</f>
        <v>0</v>
      </c>
    </row>
    <row r="129" spans="1:7" ht="29.25" customHeight="1" hidden="1">
      <c r="A129" s="28" t="s">
        <v>235</v>
      </c>
      <c r="B129" s="37" t="s">
        <v>157</v>
      </c>
      <c r="C129" s="29" t="s">
        <v>364</v>
      </c>
      <c r="D129" s="29" t="s">
        <v>573</v>
      </c>
      <c r="E129" s="71" t="s">
        <v>576</v>
      </c>
      <c r="F129" s="24" t="s">
        <v>236</v>
      </c>
      <c r="G129" s="300">
        <f>G130</f>
        <v>0</v>
      </c>
    </row>
    <row r="130" spans="1:7" ht="27" customHeight="1" hidden="1">
      <c r="A130" s="125" t="s">
        <v>237</v>
      </c>
      <c r="B130" s="37" t="s">
        <v>157</v>
      </c>
      <c r="C130" s="24" t="s">
        <v>364</v>
      </c>
      <c r="D130" s="24" t="s">
        <v>573</v>
      </c>
      <c r="E130" s="71" t="s">
        <v>576</v>
      </c>
      <c r="F130" s="24" t="s">
        <v>198</v>
      </c>
      <c r="G130" s="300">
        <f>G131</f>
        <v>0</v>
      </c>
    </row>
    <row r="131" spans="1:7" ht="27" customHeight="1" hidden="1">
      <c r="A131" s="26" t="s">
        <v>457</v>
      </c>
      <c r="B131" s="37" t="s">
        <v>157</v>
      </c>
      <c r="C131" s="24" t="s">
        <v>364</v>
      </c>
      <c r="D131" s="24" t="s">
        <v>573</v>
      </c>
      <c r="E131" s="71" t="s">
        <v>576</v>
      </c>
      <c r="F131" s="24" t="s">
        <v>381</v>
      </c>
      <c r="G131" s="300">
        <v>0</v>
      </c>
    </row>
    <row r="132" spans="1:7" ht="15" customHeight="1">
      <c r="A132" s="31" t="s">
        <v>360</v>
      </c>
      <c r="B132" s="36" t="s">
        <v>157</v>
      </c>
      <c r="C132" s="34" t="s">
        <v>364</v>
      </c>
      <c r="D132" s="34" t="s">
        <v>366</v>
      </c>
      <c r="E132" s="48"/>
      <c r="F132" s="34"/>
      <c r="G132" s="123">
        <f>G133</f>
        <v>3556.7195</v>
      </c>
    </row>
    <row r="133" spans="1:7" s="139" customFormat="1" ht="57" customHeight="1">
      <c r="A133" s="64" t="s">
        <v>251</v>
      </c>
      <c r="B133" s="58" t="s">
        <v>157</v>
      </c>
      <c r="C133" s="162" t="s">
        <v>364</v>
      </c>
      <c r="D133" s="162" t="s">
        <v>366</v>
      </c>
      <c r="E133" s="74" t="s">
        <v>215</v>
      </c>
      <c r="F133" s="162"/>
      <c r="G133" s="363">
        <f>G134</f>
        <v>3556.7195</v>
      </c>
    </row>
    <row r="134" spans="1:7" s="139" customFormat="1" ht="41.25" customHeight="1">
      <c r="A134" s="198" t="s">
        <v>158</v>
      </c>
      <c r="B134" s="44" t="s">
        <v>157</v>
      </c>
      <c r="C134" s="107" t="s">
        <v>364</v>
      </c>
      <c r="D134" s="107" t="s">
        <v>366</v>
      </c>
      <c r="E134" s="51" t="s">
        <v>216</v>
      </c>
      <c r="F134" s="107"/>
      <c r="G134" s="364">
        <f>G139+G135+G143</f>
        <v>3556.7195</v>
      </c>
    </row>
    <row r="135" spans="1:7" s="139" customFormat="1" ht="29.25" customHeight="1">
      <c r="A135" s="46" t="s">
        <v>162</v>
      </c>
      <c r="B135" s="44" t="s">
        <v>157</v>
      </c>
      <c r="C135" s="107" t="s">
        <v>364</v>
      </c>
      <c r="D135" s="107" t="s">
        <v>366</v>
      </c>
      <c r="E135" s="51" t="s">
        <v>163</v>
      </c>
      <c r="F135" s="107"/>
      <c r="G135" s="321">
        <f>G136</f>
        <v>765.5</v>
      </c>
    </row>
    <row r="136" spans="1:7" s="139" customFormat="1" ht="29.25" customHeight="1">
      <c r="A136" s="28" t="s">
        <v>235</v>
      </c>
      <c r="B136" s="37" t="s">
        <v>157</v>
      </c>
      <c r="C136" s="140" t="s">
        <v>364</v>
      </c>
      <c r="D136" s="140" t="s">
        <v>366</v>
      </c>
      <c r="E136" s="48" t="s">
        <v>163</v>
      </c>
      <c r="F136" s="140" t="s">
        <v>236</v>
      </c>
      <c r="G136" s="321">
        <f>G137</f>
        <v>765.5</v>
      </c>
    </row>
    <row r="137" spans="1:7" s="139" customFormat="1" ht="29.25" customHeight="1">
      <c r="A137" s="125" t="s">
        <v>237</v>
      </c>
      <c r="B137" s="37" t="s">
        <v>157</v>
      </c>
      <c r="C137" s="140" t="s">
        <v>364</v>
      </c>
      <c r="D137" s="140" t="s">
        <v>366</v>
      </c>
      <c r="E137" s="48" t="s">
        <v>163</v>
      </c>
      <c r="F137" s="140" t="s">
        <v>198</v>
      </c>
      <c r="G137" s="321">
        <f>G138</f>
        <v>765.5</v>
      </c>
    </row>
    <row r="138" spans="1:7" s="139" customFormat="1" ht="29.25" customHeight="1">
      <c r="A138" s="26" t="s">
        <v>457</v>
      </c>
      <c r="B138" s="37" t="s">
        <v>157</v>
      </c>
      <c r="C138" s="140" t="s">
        <v>364</v>
      </c>
      <c r="D138" s="140" t="s">
        <v>366</v>
      </c>
      <c r="E138" s="48" t="s">
        <v>163</v>
      </c>
      <c r="F138" s="140" t="s">
        <v>381</v>
      </c>
      <c r="G138" s="321">
        <f>465.5+300</f>
        <v>765.5</v>
      </c>
    </row>
    <row r="139" spans="1:7" s="139" customFormat="1" ht="30" customHeight="1">
      <c r="A139" s="46" t="s">
        <v>219</v>
      </c>
      <c r="B139" s="44" t="s">
        <v>157</v>
      </c>
      <c r="C139" s="107" t="s">
        <v>364</v>
      </c>
      <c r="D139" s="107" t="s">
        <v>366</v>
      </c>
      <c r="E139" s="51" t="s">
        <v>217</v>
      </c>
      <c r="F139" s="107"/>
      <c r="G139" s="364">
        <f>G140</f>
        <v>2731.2195</v>
      </c>
    </row>
    <row r="140" spans="1:7" ht="30" customHeight="1">
      <c r="A140" s="28" t="s">
        <v>235</v>
      </c>
      <c r="B140" s="37" t="s">
        <v>157</v>
      </c>
      <c r="C140" s="140" t="s">
        <v>364</v>
      </c>
      <c r="D140" s="140" t="s">
        <v>366</v>
      </c>
      <c r="E140" s="48" t="s">
        <v>217</v>
      </c>
      <c r="F140" s="140" t="s">
        <v>236</v>
      </c>
      <c r="G140" s="362">
        <f>G141</f>
        <v>2731.2195</v>
      </c>
    </row>
    <row r="141" spans="1:7" ht="30" customHeight="1">
      <c r="A141" s="125" t="s">
        <v>237</v>
      </c>
      <c r="B141" s="37" t="s">
        <v>157</v>
      </c>
      <c r="C141" s="140" t="s">
        <v>364</v>
      </c>
      <c r="D141" s="140" t="s">
        <v>366</v>
      </c>
      <c r="E141" s="48" t="s">
        <v>217</v>
      </c>
      <c r="F141" s="140" t="s">
        <v>198</v>
      </c>
      <c r="G141" s="362">
        <f>G142</f>
        <v>2731.2195</v>
      </c>
    </row>
    <row r="142" spans="1:7" ht="27" customHeight="1">
      <c r="A142" s="26" t="s">
        <v>457</v>
      </c>
      <c r="B142" s="37" t="s">
        <v>157</v>
      </c>
      <c r="C142" s="140" t="s">
        <v>364</v>
      </c>
      <c r="D142" s="140" t="s">
        <v>366</v>
      </c>
      <c r="E142" s="48" t="s">
        <v>217</v>
      </c>
      <c r="F142" s="140" t="s">
        <v>381</v>
      </c>
      <c r="G142" s="362">
        <f>1844.02918+346.32477+540.86555</f>
        <v>2731.2195</v>
      </c>
    </row>
    <row r="143" spans="1:7" s="139" customFormat="1" ht="27" customHeight="1">
      <c r="A143" s="46" t="s">
        <v>287</v>
      </c>
      <c r="B143" s="44" t="s">
        <v>157</v>
      </c>
      <c r="C143" s="107" t="s">
        <v>364</v>
      </c>
      <c r="D143" s="107" t="s">
        <v>366</v>
      </c>
      <c r="E143" s="51" t="s">
        <v>421</v>
      </c>
      <c r="F143" s="107"/>
      <c r="G143" s="321">
        <f>G144</f>
        <v>60</v>
      </c>
    </row>
    <row r="144" spans="1:7" ht="27" customHeight="1">
      <c r="A144" s="28" t="s">
        <v>235</v>
      </c>
      <c r="B144" s="37" t="s">
        <v>157</v>
      </c>
      <c r="C144" s="117" t="s">
        <v>364</v>
      </c>
      <c r="D144" s="117" t="s">
        <v>366</v>
      </c>
      <c r="E144" s="71" t="s">
        <v>421</v>
      </c>
      <c r="F144" s="140" t="s">
        <v>236</v>
      </c>
      <c r="G144" s="325">
        <f>G145</f>
        <v>60</v>
      </c>
    </row>
    <row r="145" spans="1:7" ht="27" customHeight="1">
      <c r="A145" s="125" t="s">
        <v>237</v>
      </c>
      <c r="B145" s="37" t="s">
        <v>157</v>
      </c>
      <c r="C145" s="117" t="s">
        <v>364</v>
      </c>
      <c r="D145" s="117" t="s">
        <v>366</v>
      </c>
      <c r="E145" s="71" t="s">
        <v>421</v>
      </c>
      <c r="F145" s="140" t="s">
        <v>198</v>
      </c>
      <c r="G145" s="325">
        <f>G146</f>
        <v>60</v>
      </c>
    </row>
    <row r="146" spans="1:7" ht="27" customHeight="1">
      <c r="A146" s="26" t="s">
        <v>457</v>
      </c>
      <c r="B146" s="37" t="s">
        <v>157</v>
      </c>
      <c r="C146" s="117" t="s">
        <v>364</v>
      </c>
      <c r="D146" s="117" t="s">
        <v>366</v>
      </c>
      <c r="E146" s="71" t="s">
        <v>421</v>
      </c>
      <c r="F146" s="140" t="s">
        <v>381</v>
      </c>
      <c r="G146" s="325">
        <v>60</v>
      </c>
    </row>
    <row r="147" spans="1:7" ht="21" customHeight="1" hidden="1">
      <c r="A147" s="26"/>
      <c r="B147" s="37" t="s">
        <v>539</v>
      </c>
      <c r="C147" s="140" t="s">
        <v>364</v>
      </c>
      <c r="D147" s="140" t="s">
        <v>366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539</v>
      </c>
      <c r="C148" s="140" t="s">
        <v>364</v>
      </c>
      <c r="D148" s="140" t="s">
        <v>366</v>
      </c>
      <c r="E148" s="48"/>
      <c r="F148" s="140"/>
      <c r="G148" s="144">
        <f>G149</f>
        <v>0</v>
      </c>
    </row>
    <row r="149" spans="1:7" ht="27" customHeight="1" hidden="1">
      <c r="A149" s="26"/>
      <c r="B149" s="37" t="s">
        <v>539</v>
      </c>
      <c r="C149" s="140" t="s">
        <v>364</v>
      </c>
      <c r="D149" s="140" t="s">
        <v>366</v>
      </c>
      <c r="E149" s="48"/>
      <c r="F149" s="140" t="s">
        <v>381</v>
      </c>
      <c r="G149" s="144"/>
    </row>
    <row r="150" spans="1:7" s="68" customFormat="1" ht="13.5" customHeight="1">
      <c r="A150" s="54" t="s">
        <v>357</v>
      </c>
      <c r="B150" s="36" t="s">
        <v>157</v>
      </c>
      <c r="C150" s="34" t="s">
        <v>364</v>
      </c>
      <c r="D150" s="34" t="s">
        <v>358</v>
      </c>
      <c r="E150" s="148"/>
      <c r="F150" s="34"/>
      <c r="G150" s="199">
        <f aca="true" t="shared" si="1" ref="G150:G155">G151</f>
        <v>20</v>
      </c>
    </row>
    <row r="151" spans="1:7" s="139" customFormat="1" ht="57" customHeight="1">
      <c r="A151" s="77" t="s">
        <v>265</v>
      </c>
      <c r="B151" s="58" t="s">
        <v>157</v>
      </c>
      <c r="C151" s="50" t="s">
        <v>364</v>
      </c>
      <c r="D151" s="50" t="s">
        <v>358</v>
      </c>
      <c r="E151" s="74" t="s">
        <v>220</v>
      </c>
      <c r="F151" s="69"/>
      <c r="G151" s="200">
        <f t="shared" si="1"/>
        <v>20</v>
      </c>
    </row>
    <row r="152" spans="1:7" ht="28.5" customHeight="1">
      <c r="A152" s="26" t="s">
        <v>248</v>
      </c>
      <c r="B152" s="37" t="s">
        <v>157</v>
      </c>
      <c r="C152" s="29" t="s">
        <v>364</v>
      </c>
      <c r="D152" s="29" t="s">
        <v>358</v>
      </c>
      <c r="E152" s="48" t="s">
        <v>221</v>
      </c>
      <c r="F152" s="40"/>
      <c r="G152" s="73">
        <f t="shared" si="1"/>
        <v>20</v>
      </c>
    </row>
    <row r="153" spans="1:7" ht="17.25" customHeight="1">
      <c r="A153" s="129" t="s">
        <v>286</v>
      </c>
      <c r="B153" s="37" t="s">
        <v>157</v>
      </c>
      <c r="C153" s="29" t="s">
        <v>364</v>
      </c>
      <c r="D153" s="29" t="s">
        <v>358</v>
      </c>
      <c r="E153" s="48" t="s">
        <v>175</v>
      </c>
      <c r="F153" s="40"/>
      <c r="G153" s="73">
        <f t="shared" si="1"/>
        <v>20</v>
      </c>
    </row>
    <row r="154" spans="1:7" ht="29.25" customHeight="1">
      <c r="A154" s="28" t="s">
        <v>235</v>
      </c>
      <c r="B154" s="37" t="s">
        <v>157</v>
      </c>
      <c r="C154" s="29" t="s">
        <v>364</v>
      </c>
      <c r="D154" s="29" t="s">
        <v>358</v>
      </c>
      <c r="E154" s="48" t="s">
        <v>175</v>
      </c>
      <c r="F154" s="29" t="s">
        <v>236</v>
      </c>
      <c r="G154" s="73">
        <f t="shared" si="1"/>
        <v>20</v>
      </c>
    </row>
    <row r="155" spans="1:7" ht="30" customHeight="1">
      <c r="A155" s="125" t="s">
        <v>237</v>
      </c>
      <c r="B155" s="37" t="s">
        <v>157</v>
      </c>
      <c r="C155" s="29" t="s">
        <v>364</v>
      </c>
      <c r="D155" s="29" t="s">
        <v>358</v>
      </c>
      <c r="E155" s="48" t="s">
        <v>175</v>
      </c>
      <c r="F155" s="29" t="s">
        <v>198</v>
      </c>
      <c r="G155" s="73">
        <f t="shared" si="1"/>
        <v>20</v>
      </c>
    </row>
    <row r="156" spans="1:7" ht="28.5" customHeight="1">
      <c r="A156" s="26" t="s">
        <v>457</v>
      </c>
      <c r="B156" s="37" t="s">
        <v>157</v>
      </c>
      <c r="C156" s="29" t="s">
        <v>364</v>
      </c>
      <c r="D156" s="29" t="s">
        <v>358</v>
      </c>
      <c r="E156" s="48" t="s">
        <v>175</v>
      </c>
      <c r="F156" s="40" t="s">
        <v>381</v>
      </c>
      <c r="G156" s="73">
        <f>10+10</f>
        <v>20</v>
      </c>
    </row>
    <row r="157" spans="1:7" s="195" customFormat="1" ht="15" customHeight="1">
      <c r="A157" s="192" t="s">
        <v>394</v>
      </c>
      <c r="B157" s="36" t="s">
        <v>157</v>
      </c>
      <c r="C157" s="201" t="s">
        <v>367</v>
      </c>
      <c r="D157" s="201"/>
      <c r="E157" s="48"/>
      <c r="F157" s="201"/>
      <c r="G157" s="202">
        <f>G158+G168+G188</f>
        <v>14740.705</v>
      </c>
    </row>
    <row r="158" spans="1:7" s="68" customFormat="1" ht="15" customHeight="1">
      <c r="A158" s="54" t="s">
        <v>295</v>
      </c>
      <c r="B158" s="36" t="s">
        <v>157</v>
      </c>
      <c r="C158" s="34" t="s">
        <v>367</v>
      </c>
      <c r="D158" s="34" t="s">
        <v>362</v>
      </c>
      <c r="E158" s="148"/>
      <c r="F158" s="34"/>
      <c r="G158" s="346">
        <f>G159</f>
        <v>80</v>
      </c>
    </row>
    <row r="159" spans="1:7" s="68" customFormat="1" ht="29.25" customHeight="1">
      <c r="A159" s="64" t="s">
        <v>210</v>
      </c>
      <c r="B159" s="58" t="s">
        <v>157</v>
      </c>
      <c r="C159" s="50" t="s">
        <v>367</v>
      </c>
      <c r="D159" s="50" t="s">
        <v>362</v>
      </c>
      <c r="E159" s="74" t="s">
        <v>120</v>
      </c>
      <c r="F159" s="34"/>
      <c r="G159" s="346">
        <f>G160</f>
        <v>80</v>
      </c>
    </row>
    <row r="160" spans="1:7" s="185" customFormat="1" ht="15" customHeight="1">
      <c r="A160" s="46" t="s">
        <v>155</v>
      </c>
      <c r="B160" s="37" t="s">
        <v>157</v>
      </c>
      <c r="C160" s="45" t="s">
        <v>367</v>
      </c>
      <c r="D160" s="45" t="s">
        <v>362</v>
      </c>
      <c r="E160" s="51" t="s">
        <v>125</v>
      </c>
      <c r="F160" s="50"/>
      <c r="G160" s="345">
        <f>G161</f>
        <v>80</v>
      </c>
    </row>
    <row r="161" spans="1:7" s="185" customFormat="1" ht="28.5" customHeight="1">
      <c r="A161" s="28" t="s">
        <v>235</v>
      </c>
      <c r="B161" s="37" t="s">
        <v>157</v>
      </c>
      <c r="C161" s="29" t="s">
        <v>367</v>
      </c>
      <c r="D161" s="29" t="s">
        <v>362</v>
      </c>
      <c r="E161" s="48" t="s">
        <v>125</v>
      </c>
      <c r="F161" s="29" t="s">
        <v>236</v>
      </c>
      <c r="G161" s="345">
        <f>G162</f>
        <v>80</v>
      </c>
    </row>
    <row r="162" spans="1:7" s="185" customFormat="1" ht="29.25" customHeight="1">
      <c r="A162" s="125" t="s">
        <v>237</v>
      </c>
      <c r="B162" s="37" t="s">
        <v>157</v>
      </c>
      <c r="C162" s="29" t="s">
        <v>367</v>
      </c>
      <c r="D162" s="29" t="s">
        <v>362</v>
      </c>
      <c r="E162" s="48" t="s">
        <v>125</v>
      </c>
      <c r="F162" s="29" t="s">
        <v>198</v>
      </c>
      <c r="G162" s="345">
        <f>G163</f>
        <v>80</v>
      </c>
    </row>
    <row r="163" spans="1:7" s="195" customFormat="1" ht="30" customHeight="1">
      <c r="A163" s="26" t="s">
        <v>457</v>
      </c>
      <c r="B163" s="37" t="s">
        <v>157</v>
      </c>
      <c r="C163" s="29" t="s">
        <v>367</v>
      </c>
      <c r="D163" s="29" t="s">
        <v>362</v>
      </c>
      <c r="E163" s="48" t="s">
        <v>125</v>
      </c>
      <c r="F163" s="29" t="s">
        <v>381</v>
      </c>
      <c r="G163" s="49">
        <v>80</v>
      </c>
    </row>
    <row r="164" spans="1:7" s="185" customFormat="1" ht="30.75" customHeight="1" hidden="1">
      <c r="A164" s="46" t="s">
        <v>297</v>
      </c>
      <c r="B164" s="37" t="s">
        <v>539</v>
      </c>
      <c r="C164" s="45" t="s">
        <v>367</v>
      </c>
      <c r="D164" s="45" t="s">
        <v>362</v>
      </c>
      <c r="E164" s="51" t="s">
        <v>296</v>
      </c>
      <c r="F164" s="50"/>
      <c r="G164" s="203">
        <f>G165</f>
        <v>0</v>
      </c>
    </row>
    <row r="165" spans="1:7" s="195" customFormat="1" ht="30.75" customHeight="1" hidden="1">
      <c r="A165" s="28" t="s">
        <v>298</v>
      </c>
      <c r="B165" s="37" t="s">
        <v>539</v>
      </c>
      <c r="C165" s="29" t="s">
        <v>367</v>
      </c>
      <c r="D165" s="29" t="s">
        <v>362</v>
      </c>
      <c r="E165" s="48" t="s">
        <v>249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539</v>
      </c>
      <c r="C166" s="29"/>
      <c r="D166" s="29"/>
      <c r="E166" s="48" t="s">
        <v>250</v>
      </c>
      <c r="F166" s="201"/>
      <c r="G166" s="49">
        <f>G167</f>
        <v>0</v>
      </c>
    </row>
    <row r="167" spans="1:7" s="195" customFormat="1" ht="30.75" customHeight="1" hidden="1">
      <c r="A167" s="28"/>
      <c r="B167" s="37" t="s">
        <v>539</v>
      </c>
      <c r="C167" s="29"/>
      <c r="D167" s="29"/>
      <c r="E167" s="48" t="s">
        <v>250</v>
      </c>
      <c r="F167" s="29" t="s">
        <v>381</v>
      </c>
      <c r="G167" s="49">
        <v>0</v>
      </c>
    </row>
    <row r="168" spans="1:7" s="68" customFormat="1" ht="15" customHeight="1">
      <c r="A168" s="54" t="s">
        <v>369</v>
      </c>
      <c r="B168" s="36" t="s">
        <v>157</v>
      </c>
      <c r="C168" s="34" t="s">
        <v>367</v>
      </c>
      <c r="D168" s="34" t="s">
        <v>363</v>
      </c>
      <c r="E168" s="148"/>
      <c r="F168" s="34"/>
      <c r="G168" s="123">
        <f>G183+G172</f>
        <v>5703</v>
      </c>
    </row>
    <row r="169" spans="1:7" ht="25.5">
      <c r="A169" s="26" t="s">
        <v>416</v>
      </c>
      <c r="B169" s="36" t="s">
        <v>157</v>
      </c>
      <c r="C169" s="24" t="s">
        <v>367</v>
      </c>
      <c r="D169" s="24" t="s">
        <v>363</v>
      </c>
      <c r="E169" s="74" t="s">
        <v>252</v>
      </c>
      <c r="F169" s="24"/>
      <c r="G169" s="301">
        <f>G170</f>
        <v>0</v>
      </c>
    </row>
    <row r="170" spans="1:7" ht="25.5">
      <c r="A170" s="26" t="s">
        <v>395</v>
      </c>
      <c r="B170" s="36" t="s">
        <v>157</v>
      </c>
      <c r="C170" s="24" t="s">
        <v>367</v>
      </c>
      <c r="D170" s="24" t="s">
        <v>363</v>
      </c>
      <c r="E170" s="48" t="s">
        <v>253</v>
      </c>
      <c r="F170" s="24"/>
      <c r="G170" s="301">
        <f>G171</f>
        <v>0</v>
      </c>
    </row>
    <row r="171" spans="1:7" ht="48" customHeight="1">
      <c r="A171" s="26" t="s">
        <v>396</v>
      </c>
      <c r="B171" s="36" t="s">
        <v>157</v>
      </c>
      <c r="C171" s="24" t="s">
        <v>367</v>
      </c>
      <c r="D171" s="24" t="s">
        <v>363</v>
      </c>
      <c r="E171" s="48" t="s">
        <v>175</v>
      </c>
      <c r="F171" s="24"/>
      <c r="G171" s="301">
        <v>0</v>
      </c>
    </row>
    <row r="172" spans="1:7" s="139" customFormat="1" ht="40.5" customHeight="1">
      <c r="A172" s="204" t="s">
        <v>660</v>
      </c>
      <c r="B172" s="36" t="s">
        <v>157</v>
      </c>
      <c r="C172" s="45" t="s">
        <v>367</v>
      </c>
      <c r="D172" s="45" t="s">
        <v>363</v>
      </c>
      <c r="E172" s="51" t="s">
        <v>296</v>
      </c>
      <c r="F172" s="45"/>
      <c r="G172" s="302">
        <f>G175+G180</f>
        <v>4002</v>
      </c>
    </row>
    <row r="173" spans="1:7" s="139" customFormat="1" ht="30" customHeight="1">
      <c r="A173" s="182" t="s">
        <v>549</v>
      </c>
      <c r="B173" s="37" t="s">
        <v>157</v>
      </c>
      <c r="C173" s="24" t="s">
        <v>367</v>
      </c>
      <c r="D173" s="24" t="s">
        <v>363</v>
      </c>
      <c r="E173" s="48" t="s">
        <v>444</v>
      </c>
      <c r="F173" s="34"/>
      <c r="G173" s="301">
        <f>G174+G180</f>
        <v>202</v>
      </c>
    </row>
    <row r="174" spans="1:7" ht="42" customHeight="1">
      <c r="A174" s="28" t="s">
        <v>547</v>
      </c>
      <c r="B174" s="37" t="s">
        <v>157</v>
      </c>
      <c r="C174" s="29" t="s">
        <v>367</v>
      </c>
      <c r="D174" s="29" t="s">
        <v>363</v>
      </c>
      <c r="E174" s="71" t="s">
        <v>548</v>
      </c>
      <c r="F174" s="29"/>
      <c r="G174" s="49">
        <v>0</v>
      </c>
    </row>
    <row r="175" spans="1:7" ht="28.5" customHeight="1">
      <c r="A175" s="331" t="s">
        <v>550</v>
      </c>
      <c r="B175" s="37" t="s">
        <v>157</v>
      </c>
      <c r="C175" s="24" t="s">
        <v>367</v>
      </c>
      <c r="D175" s="24" t="s">
        <v>363</v>
      </c>
      <c r="E175" s="48" t="s">
        <v>548</v>
      </c>
      <c r="F175" s="24" t="s">
        <v>551</v>
      </c>
      <c r="G175" s="179">
        <f>1800+2000</f>
        <v>3800</v>
      </c>
    </row>
    <row r="176" spans="1:7" ht="27.75" customHeight="1">
      <c r="A176" s="26" t="s">
        <v>547</v>
      </c>
      <c r="B176" s="37" t="s">
        <v>157</v>
      </c>
      <c r="C176" s="24" t="s">
        <v>367</v>
      </c>
      <c r="D176" s="24" t="s">
        <v>363</v>
      </c>
      <c r="E176" s="48" t="s">
        <v>548</v>
      </c>
      <c r="F176" s="24"/>
      <c r="G176" s="179">
        <v>0</v>
      </c>
    </row>
    <row r="177" spans="1:7" ht="29.25" customHeight="1">
      <c r="A177" s="204"/>
      <c r="B177" s="36"/>
      <c r="C177" s="45"/>
      <c r="D177" s="45"/>
      <c r="E177" s="51"/>
      <c r="F177" s="45"/>
      <c r="G177" s="302"/>
    </row>
    <row r="178" spans="1:7" ht="17.25" customHeight="1">
      <c r="A178" s="331" t="s">
        <v>552</v>
      </c>
      <c r="B178" s="37" t="s">
        <v>157</v>
      </c>
      <c r="C178" s="24" t="s">
        <v>367</v>
      </c>
      <c r="D178" s="24" t="s">
        <v>363</v>
      </c>
      <c r="E178" s="48" t="s">
        <v>548</v>
      </c>
      <c r="F178" s="24" t="s">
        <v>8</v>
      </c>
      <c r="G178" s="179">
        <f>G175</f>
        <v>3800</v>
      </c>
    </row>
    <row r="179" spans="1:7" s="139" customFormat="1" ht="15" customHeight="1">
      <c r="A179" s="26" t="s">
        <v>256</v>
      </c>
      <c r="B179" s="36" t="s">
        <v>157</v>
      </c>
      <c r="C179" s="24" t="s">
        <v>367</v>
      </c>
      <c r="D179" s="24" t="s">
        <v>363</v>
      </c>
      <c r="E179" s="48" t="s">
        <v>555</v>
      </c>
      <c r="F179" s="24"/>
      <c r="G179" s="301">
        <f>G180</f>
        <v>202</v>
      </c>
    </row>
    <row r="180" spans="1:7" s="139" customFormat="1" ht="28.5" customHeight="1">
      <c r="A180" s="331" t="s">
        <v>550</v>
      </c>
      <c r="B180" s="36" t="s">
        <v>157</v>
      </c>
      <c r="C180" s="24" t="s">
        <v>367</v>
      </c>
      <c r="D180" s="24" t="s">
        <v>363</v>
      </c>
      <c r="E180" s="48" t="s">
        <v>445</v>
      </c>
      <c r="F180" s="24" t="s">
        <v>551</v>
      </c>
      <c r="G180" s="301">
        <f>G181</f>
        <v>202</v>
      </c>
    </row>
    <row r="181" spans="1:7" s="139" customFormat="1" ht="30" customHeight="1">
      <c r="A181" s="331" t="s">
        <v>552</v>
      </c>
      <c r="B181" s="36" t="s">
        <v>157</v>
      </c>
      <c r="C181" s="24" t="s">
        <v>367</v>
      </c>
      <c r="D181" s="24" t="s">
        <v>363</v>
      </c>
      <c r="E181" s="48" t="s">
        <v>445</v>
      </c>
      <c r="F181" s="24" t="s">
        <v>8</v>
      </c>
      <c r="G181" s="301">
        <f>180+22</f>
        <v>202</v>
      </c>
    </row>
    <row r="182" spans="1:7" ht="29.25" customHeight="1">
      <c r="A182" s="64" t="s">
        <v>210</v>
      </c>
      <c r="B182" s="58" t="s">
        <v>157</v>
      </c>
      <c r="C182" s="50" t="s">
        <v>367</v>
      </c>
      <c r="D182" s="50" t="s">
        <v>363</v>
      </c>
      <c r="E182" s="74" t="s">
        <v>120</v>
      </c>
      <c r="F182" s="24"/>
      <c r="G182" s="181"/>
    </row>
    <row r="183" spans="1:7" s="68" customFormat="1" ht="30.75" customHeight="1">
      <c r="A183" s="64" t="s">
        <v>210</v>
      </c>
      <c r="B183" s="58" t="s">
        <v>157</v>
      </c>
      <c r="C183" s="50" t="s">
        <v>367</v>
      </c>
      <c r="D183" s="50" t="s">
        <v>363</v>
      </c>
      <c r="E183" s="74" t="s">
        <v>120</v>
      </c>
      <c r="F183" s="24"/>
      <c r="G183" s="346">
        <f>G184</f>
        <v>1701</v>
      </c>
    </row>
    <row r="184" spans="1:7" s="185" customFormat="1" ht="26.25" customHeight="1">
      <c r="A184" s="46" t="s">
        <v>374</v>
      </c>
      <c r="B184" s="37" t="s">
        <v>157</v>
      </c>
      <c r="C184" s="45" t="s">
        <v>367</v>
      </c>
      <c r="D184" s="45" t="s">
        <v>363</v>
      </c>
      <c r="E184" s="51" t="s">
        <v>330</v>
      </c>
      <c r="F184" s="45"/>
      <c r="G184" s="345">
        <f>G185</f>
        <v>1701</v>
      </c>
    </row>
    <row r="185" spans="1:7" s="139" customFormat="1" ht="32.25" customHeight="1">
      <c r="A185" s="28" t="s">
        <v>235</v>
      </c>
      <c r="B185" s="37" t="s">
        <v>157</v>
      </c>
      <c r="C185" s="24" t="s">
        <v>367</v>
      </c>
      <c r="D185" s="24" t="s">
        <v>363</v>
      </c>
      <c r="E185" s="48" t="s">
        <v>330</v>
      </c>
      <c r="F185" s="29" t="s">
        <v>236</v>
      </c>
      <c r="G185" s="345">
        <f>G186</f>
        <v>1701</v>
      </c>
    </row>
    <row r="186" spans="1:7" s="160" customFormat="1" ht="30" customHeight="1">
      <c r="A186" s="125" t="s">
        <v>237</v>
      </c>
      <c r="B186" s="37" t="s">
        <v>157</v>
      </c>
      <c r="C186" s="24" t="s">
        <v>367</v>
      </c>
      <c r="D186" s="24" t="s">
        <v>363</v>
      </c>
      <c r="E186" s="48" t="s">
        <v>330</v>
      </c>
      <c r="F186" s="29" t="s">
        <v>198</v>
      </c>
      <c r="G186" s="345">
        <f>G187</f>
        <v>1701</v>
      </c>
    </row>
    <row r="187" spans="1:7" s="160" customFormat="1" ht="30" customHeight="1">
      <c r="A187" s="26" t="s">
        <v>457</v>
      </c>
      <c r="B187" s="37" t="s">
        <v>157</v>
      </c>
      <c r="C187" s="24" t="s">
        <v>367</v>
      </c>
      <c r="D187" s="24" t="s">
        <v>363</v>
      </c>
      <c r="E187" s="48" t="s">
        <v>330</v>
      </c>
      <c r="F187" s="24" t="s">
        <v>381</v>
      </c>
      <c r="G187" s="300">
        <f>2000-84-90-125</f>
        <v>1701</v>
      </c>
    </row>
    <row r="188" spans="1:7" s="160" customFormat="1" ht="30" customHeight="1">
      <c r="A188" s="54" t="s">
        <v>361</v>
      </c>
      <c r="B188" s="36" t="s">
        <v>157</v>
      </c>
      <c r="C188" s="34" t="s">
        <v>367</v>
      </c>
      <c r="D188" s="34" t="s">
        <v>365</v>
      </c>
      <c r="E188" s="148"/>
      <c r="F188" s="34"/>
      <c r="G188" s="123">
        <f>G189+G206+G214+G200</f>
        <v>8957.705</v>
      </c>
    </row>
    <row r="189" spans="1:7" s="160" customFormat="1" ht="30" customHeight="1">
      <c r="A189" s="64" t="s">
        <v>159</v>
      </c>
      <c r="B189" s="58" t="s">
        <v>157</v>
      </c>
      <c r="C189" s="50" t="s">
        <v>367</v>
      </c>
      <c r="D189" s="50" t="s">
        <v>365</v>
      </c>
      <c r="E189" s="74" t="s">
        <v>252</v>
      </c>
      <c r="F189" s="69"/>
      <c r="G189" s="173">
        <f>G190</f>
        <v>2539.6800000000003</v>
      </c>
    </row>
    <row r="190" spans="1:7" s="185" customFormat="1" ht="31.5" customHeight="1">
      <c r="A190" s="389" t="s">
        <v>160</v>
      </c>
      <c r="B190" s="37" t="s">
        <v>157</v>
      </c>
      <c r="C190" s="45" t="s">
        <v>367</v>
      </c>
      <c r="D190" s="45" t="s">
        <v>365</v>
      </c>
      <c r="E190" s="51" t="s">
        <v>253</v>
      </c>
      <c r="F190" s="62"/>
      <c r="G190" s="178">
        <f>G191+G197+G194</f>
        <v>2539.6800000000003</v>
      </c>
    </row>
    <row r="191" spans="1:7" s="139" customFormat="1" ht="14.25" customHeight="1">
      <c r="A191" s="125" t="s">
        <v>582</v>
      </c>
      <c r="B191" s="37" t="s">
        <v>157</v>
      </c>
      <c r="C191" s="29" t="s">
        <v>367</v>
      </c>
      <c r="D191" s="29" t="s">
        <v>365</v>
      </c>
      <c r="E191" s="71" t="s">
        <v>619</v>
      </c>
      <c r="F191" s="40" t="s">
        <v>236</v>
      </c>
      <c r="G191" s="49">
        <f>G192</f>
        <v>0</v>
      </c>
    </row>
    <row r="192" spans="1:7" s="139" customFormat="1" ht="27" customHeight="1">
      <c r="A192" s="28" t="s">
        <v>235</v>
      </c>
      <c r="B192" s="37" t="s">
        <v>157</v>
      </c>
      <c r="C192" s="29" t="s">
        <v>367</v>
      </c>
      <c r="D192" s="29" t="s">
        <v>365</v>
      </c>
      <c r="E192" s="71" t="s">
        <v>619</v>
      </c>
      <c r="F192" s="29" t="s">
        <v>198</v>
      </c>
      <c r="G192" s="49">
        <f>G193</f>
        <v>0</v>
      </c>
    </row>
    <row r="193" spans="1:7" s="139" customFormat="1" ht="27" customHeight="1">
      <c r="A193" s="26" t="s">
        <v>457</v>
      </c>
      <c r="B193" s="37" t="s">
        <v>157</v>
      </c>
      <c r="C193" s="29" t="s">
        <v>367</v>
      </c>
      <c r="D193" s="29" t="s">
        <v>365</v>
      </c>
      <c r="E193" s="71" t="s">
        <v>619</v>
      </c>
      <c r="F193" s="29" t="s">
        <v>381</v>
      </c>
      <c r="G193" s="49">
        <v>0</v>
      </c>
    </row>
    <row r="194" spans="1:7" s="139" customFormat="1" ht="15" customHeight="1">
      <c r="A194" s="125" t="s">
        <v>582</v>
      </c>
      <c r="B194" s="37" t="s">
        <v>157</v>
      </c>
      <c r="C194" s="29" t="s">
        <v>367</v>
      </c>
      <c r="D194" s="29" t="s">
        <v>365</v>
      </c>
      <c r="E194" s="71" t="s">
        <v>619</v>
      </c>
      <c r="F194" s="40" t="s">
        <v>236</v>
      </c>
      <c r="G194" s="49">
        <f>G195</f>
        <v>2308.8</v>
      </c>
    </row>
    <row r="195" spans="1:7" s="139" customFormat="1" ht="27" customHeight="1">
      <c r="A195" s="28" t="s">
        <v>235</v>
      </c>
      <c r="B195" s="37" t="s">
        <v>157</v>
      </c>
      <c r="C195" s="29" t="s">
        <v>367</v>
      </c>
      <c r="D195" s="29" t="s">
        <v>365</v>
      </c>
      <c r="E195" s="71" t="s">
        <v>619</v>
      </c>
      <c r="F195" s="29" t="s">
        <v>198</v>
      </c>
      <c r="G195" s="49">
        <f>G196</f>
        <v>2308.8</v>
      </c>
    </row>
    <row r="196" spans="1:7" ht="27" customHeight="1">
      <c r="A196" s="26" t="s">
        <v>457</v>
      </c>
      <c r="B196" s="37" t="s">
        <v>157</v>
      </c>
      <c r="C196" s="29" t="s">
        <v>367</v>
      </c>
      <c r="D196" s="29" t="s">
        <v>365</v>
      </c>
      <c r="E196" s="71" t="s">
        <v>619</v>
      </c>
      <c r="F196" s="29" t="s">
        <v>381</v>
      </c>
      <c r="G196" s="49">
        <v>2308.8</v>
      </c>
    </row>
    <row r="197" spans="1:7" ht="17.25" customHeight="1">
      <c r="A197" s="125" t="s">
        <v>599</v>
      </c>
      <c r="B197" s="37" t="s">
        <v>157</v>
      </c>
      <c r="C197" s="29" t="s">
        <v>367</v>
      </c>
      <c r="D197" s="29" t="s">
        <v>365</v>
      </c>
      <c r="E197" s="71" t="s">
        <v>619</v>
      </c>
      <c r="F197" s="24" t="s">
        <v>236</v>
      </c>
      <c r="G197" s="49">
        <f>G198</f>
        <v>230.88</v>
      </c>
    </row>
    <row r="198" spans="1:7" ht="27" customHeight="1">
      <c r="A198" s="28" t="s">
        <v>235</v>
      </c>
      <c r="B198" s="37" t="s">
        <v>157</v>
      </c>
      <c r="C198" s="29" t="s">
        <v>367</v>
      </c>
      <c r="D198" s="29" t="s">
        <v>365</v>
      </c>
      <c r="E198" s="71" t="s">
        <v>619</v>
      </c>
      <c r="F198" s="24" t="s">
        <v>198</v>
      </c>
      <c r="G198" s="49">
        <f>G199</f>
        <v>230.88</v>
      </c>
    </row>
    <row r="199" spans="1:7" ht="27" customHeight="1">
      <c r="A199" s="26" t="s">
        <v>457</v>
      </c>
      <c r="B199" s="37" t="s">
        <v>157</v>
      </c>
      <c r="C199" s="29" t="s">
        <v>367</v>
      </c>
      <c r="D199" s="29" t="s">
        <v>365</v>
      </c>
      <c r="E199" s="71" t="s">
        <v>619</v>
      </c>
      <c r="F199" s="29" t="s">
        <v>381</v>
      </c>
      <c r="G199" s="49">
        <v>230.88</v>
      </c>
    </row>
    <row r="200" spans="1:7" ht="27" customHeight="1">
      <c r="A200" s="64" t="s">
        <v>655</v>
      </c>
      <c r="B200" s="58" t="s">
        <v>157</v>
      </c>
      <c r="C200" s="50" t="s">
        <v>367</v>
      </c>
      <c r="D200" s="50" t="s">
        <v>365</v>
      </c>
      <c r="E200" s="74" t="s">
        <v>657</v>
      </c>
      <c r="F200" s="29"/>
      <c r="G200" s="178">
        <f>G201</f>
        <v>440.625</v>
      </c>
    </row>
    <row r="201" spans="1:7" ht="27" customHeight="1">
      <c r="A201" s="26" t="s">
        <v>656</v>
      </c>
      <c r="B201" s="37" t="s">
        <v>157</v>
      </c>
      <c r="C201" s="29" t="s">
        <v>367</v>
      </c>
      <c r="D201" s="29" t="s">
        <v>365</v>
      </c>
      <c r="E201" s="71" t="s">
        <v>658</v>
      </c>
      <c r="F201" s="29" t="s">
        <v>236</v>
      </c>
      <c r="G201" s="49">
        <f>G202</f>
        <v>440.625</v>
      </c>
    </row>
    <row r="202" spans="1:7" ht="27" customHeight="1">
      <c r="A202" s="28" t="s">
        <v>235</v>
      </c>
      <c r="B202" s="37" t="s">
        <v>157</v>
      </c>
      <c r="C202" s="29" t="s">
        <v>367</v>
      </c>
      <c r="D202" s="29" t="s">
        <v>365</v>
      </c>
      <c r="E202" s="71" t="s">
        <v>658</v>
      </c>
      <c r="F202" s="29" t="s">
        <v>198</v>
      </c>
      <c r="G202" s="49">
        <f>G203</f>
        <v>440.625</v>
      </c>
    </row>
    <row r="203" spans="1:7" ht="27" customHeight="1">
      <c r="A203" s="26" t="s">
        <v>457</v>
      </c>
      <c r="B203" s="37" t="s">
        <v>157</v>
      </c>
      <c r="C203" s="29" t="s">
        <v>367</v>
      </c>
      <c r="D203" s="29" t="s">
        <v>365</v>
      </c>
      <c r="E203" s="71" t="s">
        <v>658</v>
      </c>
      <c r="F203" s="29" t="s">
        <v>381</v>
      </c>
      <c r="G203" s="49">
        <f>325+115.625</f>
        <v>440.625</v>
      </c>
    </row>
    <row r="204" spans="1:7" ht="27" customHeight="1" hidden="1">
      <c r="A204" s="26"/>
      <c r="B204" s="37"/>
      <c r="C204" s="29"/>
      <c r="D204" s="29"/>
      <c r="E204" s="71"/>
      <c r="F204" s="29"/>
      <c r="G204" s="49"/>
    </row>
    <row r="205" spans="1:7" ht="27" customHeight="1" hidden="1">
      <c r="A205" s="26"/>
      <c r="B205" s="37"/>
      <c r="C205" s="29"/>
      <c r="D205" s="29"/>
      <c r="E205" s="71"/>
      <c r="F205" s="29"/>
      <c r="G205" s="49"/>
    </row>
    <row r="206" spans="1:7" ht="20.25" customHeight="1">
      <c r="A206" s="64" t="s">
        <v>601</v>
      </c>
      <c r="B206" s="58" t="s">
        <v>157</v>
      </c>
      <c r="C206" s="50" t="s">
        <v>367</v>
      </c>
      <c r="D206" s="50" t="s">
        <v>365</v>
      </c>
      <c r="E206" s="74" t="s">
        <v>132</v>
      </c>
      <c r="F206" s="29"/>
      <c r="G206" s="178">
        <f>G207+G208+G209+G213</f>
        <v>5186.4</v>
      </c>
    </row>
    <row r="207" spans="1:7" ht="20.25" customHeight="1">
      <c r="A207" s="28" t="s">
        <v>620</v>
      </c>
      <c r="B207" s="37" t="s">
        <v>157</v>
      </c>
      <c r="C207" s="29" t="s">
        <v>367</v>
      </c>
      <c r="D207" s="29" t="s">
        <v>365</v>
      </c>
      <c r="E207" s="71" t="s">
        <v>622</v>
      </c>
      <c r="F207" s="29" t="s">
        <v>400</v>
      </c>
      <c r="G207" s="49">
        <v>3910.1</v>
      </c>
    </row>
    <row r="208" spans="1:7" ht="20.25" customHeight="1">
      <c r="A208" s="28" t="s">
        <v>621</v>
      </c>
      <c r="B208" s="37" t="s">
        <v>157</v>
      </c>
      <c r="C208" s="29" t="s">
        <v>367</v>
      </c>
      <c r="D208" s="29" t="s">
        <v>365</v>
      </c>
      <c r="E208" s="71" t="s">
        <v>623</v>
      </c>
      <c r="F208" s="29" t="s">
        <v>190</v>
      </c>
      <c r="G208" s="49">
        <f>1023.1-22.5</f>
        <v>1000.6</v>
      </c>
    </row>
    <row r="209" spans="1:7" ht="20.25" customHeight="1">
      <c r="A209" s="26" t="s">
        <v>602</v>
      </c>
      <c r="B209" s="37" t="s">
        <v>157</v>
      </c>
      <c r="C209" s="29" t="s">
        <v>367</v>
      </c>
      <c r="D209" s="29" t="s">
        <v>365</v>
      </c>
      <c r="E209" s="71" t="s">
        <v>603</v>
      </c>
      <c r="F209" s="29" t="s">
        <v>236</v>
      </c>
      <c r="G209" s="49">
        <f>G210</f>
        <v>255.7</v>
      </c>
    </row>
    <row r="210" spans="1:7" ht="27" customHeight="1">
      <c r="A210" s="28" t="s">
        <v>235</v>
      </c>
      <c r="B210" s="37" t="s">
        <v>157</v>
      </c>
      <c r="C210" s="29" t="s">
        <v>367</v>
      </c>
      <c r="D210" s="29" t="s">
        <v>365</v>
      </c>
      <c r="E210" s="71" t="s">
        <v>603</v>
      </c>
      <c r="F210" s="29" t="s">
        <v>198</v>
      </c>
      <c r="G210" s="49">
        <f>G212+G211</f>
        <v>255.7</v>
      </c>
    </row>
    <row r="211" spans="1:7" ht="27" customHeight="1">
      <c r="A211" s="26" t="s">
        <v>457</v>
      </c>
      <c r="B211" s="37" t="s">
        <v>157</v>
      </c>
      <c r="C211" s="29" t="s">
        <v>367</v>
      </c>
      <c r="D211" s="29" t="s">
        <v>365</v>
      </c>
      <c r="E211" s="71" t="s">
        <v>603</v>
      </c>
      <c r="F211" s="29" t="s">
        <v>380</v>
      </c>
      <c r="G211" s="49">
        <f>27.2+3</f>
        <v>30.2</v>
      </c>
    </row>
    <row r="212" spans="1:7" ht="27" customHeight="1">
      <c r="A212" s="26" t="s">
        <v>457</v>
      </c>
      <c r="B212" s="37" t="s">
        <v>157</v>
      </c>
      <c r="C212" s="29" t="s">
        <v>367</v>
      </c>
      <c r="D212" s="29" t="s">
        <v>365</v>
      </c>
      <c r="E212" s="71" t="s">
        <v>603</v>
      </c>
      <c r="F212" s="29" t="s">
        <v>381</v>
      </c>
      <c r="G212" s="49">
        <f>206+19.5</f>
        <v>225.5</v>
      </c>
    </row>
    <row r="213" spans="1:7" ht="19.5" customHeight="1">
      <c r="A213" s="26" t="s">
        <v>382</v>
      </c>
      <c r="B213" s="37" t="s">
        <v>157</v>
      </c>
      <c r="C213" s="29" t="s">
        <v>367</v>
      </c>
      <c r="D213" s="29" t="s">
        <v>365</v>
      </c>
      <c r="E213" s="71" t="s">
        <v>603</v>
      </c>
      <c r="F213" s="29" t="s">
        <v>203</v>
      </c>
      <c r="G213" s="49">
        <v>20</v>
      </c>
    </row>
    <row r="214" spans="1:7" s="139" customFormat="1" ht="26.25" customHeight="1">
      <c r="A214" s="64" t="s">
        <v>210</v>
      </c>
      <c r="B214" s="58" t="s">
        <v>157</v>
      </c>
      <c r="C214" s="50" t="s">
        <v>367</v>
      </c>
      <c r="D214" s="50" t="s">
        <v>365</v>
      </c>
      <c r="E214" s="74" t="s">
        <v>120</v>
      </c>
      <c r="F214" s="50"/>
      <c r="G214" s="344">
        <f>G215+G227+G231+G219</f>
        <v>791</v>
      </c>
    </row>
    <row r="215" spans="1:7" s="139" customFormat="1" ht="26.25" customHeight="1">
      <c r="A215" s="16" t="s">
        <v>288</v>
      </c>
      <c r="B215" s="44" t="s">
        <v>157</v>
      </c>
      <c r="C215" s="45" t="s">
        <v>367</v>
      </c>
      <c r="D215" s="45" t="s">
        <v>365</v>
      </c>
      <c r="E215" s="51" t="s">
        <v>126</v>
      </c>
      <c r="F215" s="62"/>
      <c r="G215" s="321">
        <f>G216</f>
        <v>393.2</v>
      </c>
    </row>
    <row r="216" spans="1:7" s="139" customFormat="1" ht="26.25" customHeight="1">
      <c r="A216" s="28" t="s">
        <v>235</v>
      </c>
      <c r="B216" s="37" t="s">
        <v>157</v>
      </c>
      <c r="C216" s="24" t="s">
        <v>367</v>
      </c>
      <c r="D216" s="24" t="s">
        <v>365</v>
      </c>
      <c r="E216" s="48" t="s">
        <v>126</v>
      </c>
      <c r="F216" s="40" t="s">
        <v>236</v>
      </c>
      <c r="G216" s="321">
        <f>G217</f>
        <v>393.2</v>
      </c>
    </row>
    <row r="217" spans="1:7" ht="27" customHeight="1">
      <c r="A217" s="125" t="s">
        <v>237</v>
      </c>
      <c r="B217" s="37" t="s">
        <v>157</v>
      </c>
      <c r="C217" s="24" t="s">
        <v>367</v>
      </c>
      <c r="D217" s="24" t="s">
        <v>365</v>
      </c>
      <c r="E217" s="48" t="s">
        <v>126</v>
      </c>
      <c r="F217" s="40" t="s">
        <v>198</v>
      </c>
      <c r="G217" s="321">
        <f>G218</f>
        <v>393.2</v>
      </c>
    </row>
    <row r="218" spans="1:7" s="139" customFormat="1" ht="25.5" customHeight="1">
      <c r="A218" s="26" t="s">
        <v>457</v>
      </c>
      <c r="B218" s="37" t="s">
        <v>157</v>
      </c>
      <c r="C218" s="24" t="s">
        <v>367</v>
      </c>
      <c r="D218" s="24" t="s">
        <v>365</v>
      </c>
      <c r="E218" s="48" t="s">
        <v>126</v>
      </c>
      <c r="F218" s="25" t="s">
        <v>381</v>
      </c>
      <c r="G218" s="325">
        <f>453.2-150+90</f>
        <v>393.2</v>
      </c>
    </row>
    <row r="219" spans="1:7" s="139" customFormat="1" ht="28.5" customHeight="1" hidden="1">
      <c r="A219" s="184" t="s">
        <v>289</v>
      </c>
      <c r="B219" s="37" t="s">
        <v>157</v>
      </c>
      <c r="C219" s="45" t="s">
        <v>367</v>
      </c>
      <c r="D219" s="45" t="s">
        <v>365</v>
      </c>
      <c r="E219" s="51" t="s">
        <v>127</v>
      </c>
      <c r="F219" s="62"/>
      <c r="G219" s="321">
        <f>G220</f>
        <v>0</v>
      </c>
    </row>
    <row r="220" spans="1:7" s="139" customFormat="1" ht="27" customHeight="1" hidden="1">
      <c r="A220" s="28" t="s">
        <v>235</v>
      </c>
      <c r="B220" s="37" t="s">
        <v>157</v>
      </c>
      <c r="C220" s="24" t="s">
        <v>367</v>
      </c>
      <c r="D220" s="24" t="s">
        <v>365</v>
      </c>
      <c r="E220" s="48" t="s">
        <v>127</v>
      </c>
      <c r="F220" s="40" t="s">
        <v>236</v>
      </c>
      <c r="G220" s="321">
        <f>G221</f>
        <v>0</v>
      </c>
    </row>
    <row r="221" spans="1:7" ht="26.25" customHeight="1" hidden="1">
      <c r="A221" s="125" t="s">
        <v>237</v>
      </c>
      <c r="B221" s="37" t="s">
        <v>157</v>
      </c>
      <c r="C221" s="24" t="s">
        <v>367</v>
      </c>
      <c r="D221" s="24" t="s">
        <v>365</v>
      </c>
      <c r="E221" s="48" t="s">
        <v>127</v>
      </c>
      <c r="F221" s="40" t="s">
        <v>198</v>
      </c>
      <c r="G221" s="321">
        <f>G222</f>
        <v>0</v>
      </c>
    </row>
    <row r="222" spans="1:7" s="139" customFormat="1" ht="15" customHeight="1" hidden="1">
      <c r="A222" s="26" t="s">
        <v>457</v>
      </c>
      <c r="B222" s="37" t="s">
        <v>157</v>
      </c>
      <c r="C222" s="24" t="s">
        <v>367</v>
      </c>
      <c r="D222" s="24" t="s">
        <v>365</v>
      </c>
      <c r="E222" s="48" t="s">
        <v>127</v>
      </c>
      <c r="F222" s="25" t="s">
        <v>381</v>
      </c>
      <c r="G222" s="325">
        <v>0</v>
      </c>
    </row>
    <row r="223" spans="1:7" s="139" customFormat="1" ht="28.5" customHeight="1" hidden="1">
      <c r="A223" s="16" t="s">
        <v>290</v>
      </c>
      <c r="B223" s="37" t="s">
        <v>157</v>
      </c>
      <c r="C223" s="45" t="s">
        <v>367</v>
      </c>
      <c r="D223" s="45" t="s">
        <v>365</v>
      </c>
      <c r="E223" s="51" t="s">
        <v>128</v>
      </c>
      <c r="F223" s="62"/>
      <c r="G223" s="138">
        <f>G224</f>
        <v>0</v>
      </c>
    </row>
    <row r="224" spans="1:7" s="139" customFormat="1" ht="30" customHeight="1" hidden="1">
      <c r="A224" s="28" t="s">
        <v>235</v>
      </c>
      <c r="B224" s="37" t="s">
        <v>157</v>
      </c>
      <c r="C224" s="24" t="s">
        <v>367</v>
      </c>
      <c r="D224" s="24" t="s">
        <v>365</v>
      </c>
      <c r="E224" s="48" t="s">
        <v>128</v>
      </c>
      <c r="F224" s="40" t="s">
        <v>236</v>
      </c>
      <c r="G224" s="138">
        <f>G225</f>
        <v>0</v>
      </c>
    </row>
    <row r="225" spans="1:7" ht="27" customHeight="1" hidden="1">
      <c r="A225" s="125" t="s">
        <v>237</v>
      </c>
      <c r="B225" s="37" t="s">
        <v>157</v>
      </c>
      <c r="C225" s="24" t="s">
        <v>367</v>
      </c>
      <c r="D225" s="24" t="s">
        <v>365</v>
      </c>
      <c r="E225" s="48" t="s">
        <v>128</v>
      </c>
      <c r="F225" s="40" t="s">
        <v>198</v>
      </c>
      <c r="G225" s="96">
        <f>G226</f>
        <v>0</v>
      </c>
    </row>
    <row r="226" spans="1:7" s="139" customFormat="1" ht="27.75" customHeight="1" hidden="1">
      <c r="A226" s="26" t="s">
        <v>457</v>
      </c>
      <c r="B226" s="37" t="s">
        <v>157</v>
      </c>
      <c r="C226" s="24" t="s">
        <v>367</v>
      </c>
      <c r="D226" s="24" t="s">
        <v>365</v>
      </c>
      <c r="E226" s="48" t="s">
        <v>128</v>
      </c>
      <c r="F226" s="25" t="s">
        <v>381</v>
      </c>
      <c r="G226" s="144">
        <v>0</v>
      </c>
    </row>
    <row r="227" spans="1:7" ht="27.75" customHeight="1">
      <c r="A227" s="46" t="s">
        <v>397</v>
      </c>
      <c r="B227" s="44" t="s">
        <v>157</v>
      </c>
      <c r="C227" s="45" t="s">
        <v>367</v>
      </c>
      <c r="D227" s="45" t="s">
        <v>365</v>
      </c>
      <c r="E227" s="51" t="s">
        <v>129</v>
      </c>
      <c r="F227" s="62"/>
      <c r="G227" s="321">
        <f>G228</f>
        <v>10</v>
      </c>
    </row>
    <row r="228" spans="1:7" ht="27.75" customHeight="1">
      <c r="A228" s="28" t="s">
        <v>235</v>
      </c>
      <c r="B228" s="37" t="s">
        <v>157</v>
      </c>
      <c r="C228" s="29" t="s">
        <v>367</v>
      </c>
      <c r="D228" s="29" t="s">
        <v>365</v>
      </c>
      <c r="E228" s="71" t="s">
        <v>129</v>
      </c>
      <c r="F228" s="40" t="s">
        <v>236</v>
      </c>
      <c r="G228" s="321">
        <f>G229</f>
        <v>10</v>
      </c>
    </row>
    <row r="229" spans="1:7" ht="27" customHeight="1">
      <c r="A229" s="125" t="s">
        <v>237</v>
      </c>
      <c r="B229" s="37" t="s">
        <v>157</v>
      </c>
      <c r="C229" s="29" t="s">
        <v>367</v>
      </c>
      <c r="D229" s="29" t="s">
        <v>365</v>
      </c>
      <c r="E229" s="71" t="s">
        <v>129</v>
      </c>
      <c r="F229" s="40" t="s">
        <v>198</v>
      </c>
      <c r="G229" s="321">
        <f>G230</f>
        <v>10</v>
      </c>
    </row>
    <row r="230" spans="1:7" s="195" customFormat="1" ht="15" customHeight="1">
      <c r="A230" s="26" t="s">
        <v>457</v>
      </c>
      <c r="B230" s="37" t="s">
        <v>157</v>
      </c>
      <c r="C230" s="24" t="s">
        <v>367</v>
      </c>
      <c r="D230" s="24" t="s">
        <v>365</v>
      </c>
      <c r="E230" s="71" t="s">
        <v>129</v>
      </c>
      <c r="F230" s="25" t="s">
        <v>381</v>
      </c>
      <c r="G230" s="325">
        <v>10</v>
      </c>
    </row>
    <row r="231" spans="1:7" s="68" customFormat="1" ht="30" customHeight="1">
      <c r="A231" s="46" t="s">
        <v>291</v>
      </c>
      <c r="B231" s="44" t="s">
        <v>157</v>
      </c>
      <c r="C231" s="45" t="s">
        <v>367</v>
      </c>
      <c r="D231" s="45" t="s">
        <v>365</v>
      </c>
      <c r="E231" s="51" t="s">
        <v>130</v>
      </c>
      <c r="F231" s="62"/>
      <c r="G231" s="321">
        <f>G232</f>
        <v>387.8</v>
      </c>
    </row>
    <row r="232" spans="1:7" s="185" customFormat="1" ht="30" customHeight="1">
      <c r="A232" s="28" t="s">
        <v>235</v>
      </c>
      <c r="B232" s="37" t="s">
        <v>157</v>
      </c>
      <c r="C232" s="24" t="s">
        <v>367</v>
      </c>
      <c r="D232" s="24" t="s">
        <v>365</v>
      </c>
      <c r="E232" s="48" t="s">
        <v>130</v>
      </c>
      <c r="F232" s="40" t="s">
        <v>236</v>
      </c>
      <c r="G232" s="325">
        <f>G233</f>
        <v>387.8</v>
      </c>
    </row>
    <row r="233" spans="1:7" s="139" customFormat="1" ht="15.75" customHeight="1">
      <c r="A233" s="125" t="s">
        <v>237</v>
      </c>
      <c r="B233" s="37" t="s">
        <v>157</v>
      </c>
      <c r="C233" s="24" t="s">
        <v>367</v>
      </c>
      <c r="D233" s="24" t="s">
        <v>365</v>
      </c>
      <c r="E233" s="48" t="s">
        <v>130</v>
      </c>
      <c r="F233" s="40" t="s">
        <v>198</v>
      </c>
      <c r="G233" s="325">
        <f>G234</f>
        <v>387.8</v>
      </c>
    </row>
    <row r="234" spans="1:7" s="139" customFormat="1" ht="27" customHeight="1">
      <c r="A234" s="26" t="s">
        <v>457</v>
      </c>
      <c r="B234" s="37" t="s">
        <v>157</v>
      </c>
      <c r="C234" s="24" t="s">
        <v>367</v>
      </c>
      <c r="D234" s="24" t="s">
        <v>365</v>
      </c>
      <c r="E234" s="48" t="s">
        <v>130</v>
      </c>
      <c r="F234" s="25" t="s">
        <v>381</v>
      </c>
      <c r="G234" s="325">
        <f>303.8+84</f>
        <v>387.8</v>
      </c>
    </row>
    <row r="235" spans="1:7" ht="19.5" customHeight="1">
      <c r="A235" s="186" t="s">
        <v>398</v>
      </c>
      <c r="B235" s="36" t="s">
        <v>157</v>
      </c>
      <c r="C235" s="201" t="s">
        <v>368</v>
      </c>
      <c r="D235" s="201"/>
      <c r="E235" s="48"/>
      <c r="F235" s="193"/>
      <c r="G235" s="343">
        <f>G236</f>
        <v>7225.528</v>
      </c>
    </row>
    <row r="236" spans="1:7" ht="16.5" customHeight="1">
      <c r="A236" s="190" t="s">
        <v>399</v>
      </c>
      <c r="B236" s="36" t="s">
        <v>157</v>
      </c>
      <c r="C236" s="34" t="s">
        <v>368</v>
      </c>
      <c r="D236" s="34" t="s">
        <v>362</v>
      </c>
      <c r="E236" s="148"/>
      <c r="F236" s="101"/>
      <c r="G236" s="324">
        <f>G237+G287</f>
        <v>7225.528</v>
      </c>
    </row>
    <row r="237" spans="1:7" ht="27">
      <c r="A237" s="64" t="s">
        <v>165</v>
      </c>
      <c r="B237" s="58" t="s">
        <v>157</v>
      </c>
      <c r="C237" s="50" t="s">
        <v>368</v>
      </c>
      <c r="D237" s="50" t="s">
        <v>362</v>
      </c>
      <c r="E237" s="74" t="s">
        <v>61</v>
      </c>
      <c r="F237" s="69"/>
      <c r="G237" s="341">
        <f>G238+G262+G280</f>
        <v>7185.528</v>
      </c>
    </row>
    <row r="238" spans="1:7" ht="16.5" customHeight="1">
      <c r="A238" s="46" t="s">
        <v>166</v>
      </c>
      <c r="B238" s="37" t="s">
        <v>157</v>
      </c>
      <c r="C238" s="45" t="s">
        <v>368</v>
      </c>
      <c r="D238" s="45" t="s">
        <v>362</v>
      </c>
      <c r="E238" s="51" t="s">
        <v>62</v>
      </c>
      <c r="F238" s="62"/>
      <c r="G238" s="321">
        <f>G239+G245+G253</f>
        <v>5342.171</v>
      </c>
    </row>
    <row r="239" spans="1:7" ht="20.25" customHeight="1">
      <c r="A239" s="46" t="s">
        <v>167</v>
      </c>
      <c r="B239" s="37" t="s">
        <v>157</v>
      </c>
      <c r="C239" s="45" t="s">
        <v>368</v>
      </c>
      <c r="D239" s="45" t="s">
        <v>362</v>
      </c>
      <c r="E239" s="51" t="s">
        <v>257</v>
      </c>
      <c r="F239" s="62"/>
      <c r="G239" s="321">
        <f>G240</f>
        <v>3867.7</v>
      </c>
    </row>
    <row r="240" spans="1:7" ht="29.25" customHeight="1">
      <c r="A240" s="59" t="s">
        <v>231</v>
      </c>
      <c r="B240" s="37" t="s">
        <v>157</v>
      </c>
      <c r="C240" s="29" t="s">
        <v>368</v>
      </c>
      <c r="D240" s="29" t="s">
        <v>362</v>
      </c>
      <c r="E240" s="71" t="s">
        <v>257</v>
      </c>
      <c r="F240" s="25" t="s">
        <v>540</v>
      </c>
      <c r="G240" s="325">
        <f>G241</f>
        <v>3867.7</v>
      </c>
    </row>
    <row r="241" spans="1:7" ht="21.75" customHeight="1">
      <c r="A241" s="26" t="s">
        <v>293</v>
      </c>
      <c r="B241" s="37" t="s">
        <v>157</v>
      </c>
      <c r="C241" s="24" t="s">
        <v>368</v>
      </c>
      <c r="D241" s="24" t="s">
        <v>362</v>
      </c>
      <c r="E241" s="71" t="s">
        <v>257</v>
      </c>
      <c r="F241" s="40" t="s">
        <v>428</v>
      </c>
      <c r="G241" s="325">
        <f>G242+G243+G244</f>
        <v>3867.7</v>
      </c>
    </row>
    <row r="242" spans="1:12" ht="18.75" customHeight="1">
      <c r="A242" s="26" t="s">
        <v>272</v>
      </c>
      <c r="B242" s="37" t="s">
        <v>157</v>
      </c>
      <c r="C242" s="24" t="s">
        <v>368</v>
      </c>
      <c r="D242" s="24" t="s">
        <v>362</v>
      </c>
      <c r="E242" s="71" t="s">
        <v>257</v>
      </c>
      <c r="F242" s="24" t="s">
        <v>400</v>
      </c>
      <c r="G242" s="325">
        <v>2813.7</v>
      </c>
      <c r="J242" s="127"/>
      <c r="L242" s="127"/>
    </row>
    <row r="243" spans="1:7" ht="26.25" customHeight="1">
      <c r="A243" s="26" t="s">
        <v>273</v>
      </c>
      <c r="B243" s="37" t="s">
        <v>157</v>
      </c>
      <c r="C243" s="24" t="s">
        <v>368</v>
      </c>
      <c r="D243" s="24" t="s">
        <v>362</v>
      </c>
      <c r="E243" s="71" t="s">
        <v>257</v>
      </c>
      <c r="F243" s="24" t="s">
        <v>401</v>
      </c>
      <c r="G243" s="325">
        <v>0</v>
      </c>
    </row>
    <row r="244" spans="1:9" ht="27" customHeight="1">
      <c r="A244" s="26" t="s">
        <v>274</v>
      </c>
      <c r="B244" s="37" t="s">
        <v>157</v>
      </c>
      <c r="C244" s="24" t="s">
        <v>368</v>
      </c>
      <c r="D244" s="24" t="s">
        <v>362</v>
      </c>
      <c r="E244" s="71" t="s">
        <v>257</v>
      </c>
      <c r="F244" s="24" t="s">
        <v>190</v>
      </c>
      <c r="G244" s="325">
        <v>1054</v>
      </c>
      <c r="I244" s="170"/>
    </row>
    <row r="245" spans="1:9" ht="16.5" customHeight="1">
      <c r="A245" s="26" t="s">
        <v>168</v>
      </c>
      <c r="B245" s="37" t="s">
        <v>157</v>
      </c>
      <c r="C245" s="24" t="s">
        <v>368</v>
      </c>
      <c r="D245" s="24" t="s">
        <v>362</v>
      </c>
      <c r="E245" s="71" t="s">
        <v>258</v>
      </c>
      <c r="F245" s="24"/>
      <c r="G245" s="325">
        <f>G246+G250</f>
        <v>1474.471</v>
      </c>
      <c r="I245" s="170"/>
    </row>
    <row r="246" spans="1:7" ht="25.5" customHeight="1">
      <c r="A246" s="28" t="s">
        <v>235</v>
      </c>
      <c r="B246" s="37" t="s">
        <v>157</v>
      </c>
      <c r="C246" s="24" t="s">
        <v>368</v>
      </c>
      <c r="D246" s="24" t="s">
        <v>362</v>
      </c>
      <c r="E246" s="71" t="s">
        <v>258</v>
      </c>
      <c r="F246" s="24" t="s">
        <v>236</v>
      </c>
      <c r="G246" s="325">
        <f>G247</f>
        <v>1414.471</v>
      </c>
    </row>
    <row r="247" spans="1:7" ht="17.25" customHeight="1">
      <c r="A247" s="125" t="s">
        <v>237</v>
      </c>
      <c r="B247" s="37" t="s">
        <v>157</v>
      </c>
      <c r="C247" s="24" t="s">
        <v>368</v>
      </c>
      <c r="D247" s="24" t="s">
        <v>362</v>
      </c>
      <c r="E247" s="71" t="s">
        <v>258</v>
      </c>
      <c r="F247" s="24" t="s">
        <v>198</v>
      </c>
      <c r="G247" s="325">
        <f>G248+G249</f>
        <v>1414.471</v>
      </c>
    </row>
    <row r="248" spans="1:7" s="139" customFormat="1" ht="29.25" customHeight="1">
      <c r="A248" s="26" t="s">
        <v>379</v>
      </c>
      <c r="B248" s="37" t="s">
        <v>157</v>
      </c>
      <c r="C248" s="24" t="s">
        <v>368</v>
      </c>
      <c r="D248" s="24" t="s">
        <v>362</v>
      </c>
      <c r="E248" s="71" t="s">
        <v>258</v>
      </c>
      <c r="F248" s="24" t="s">
        <v>380</v>
      </c>
      <c r="G248" s="325">
        <v>43.5</v>
      </c>
    </row>
    <row r="249" spans="1:7" s="139" customFormat="1" ht="31.5" customHeight="1">
      <c r="A249" s="26" t="s">
        <v>457</v>
      </c>
      <c r="B249" s="37" t="s">
        <v>157</v>
      </c>
      <c r="C249" s="24" t="s">
        <v>368</v>
      </c>
      <c r="D249" s="24" t="s">
        <v>362</v>
      </c>
      <c r="E249" s="71" t="s">
        <v>258</v>
      </c>
      <c r="F249" s="24" t="s">
        <v>381</v>
      </c>
      <c r="G249" s="325">
        <v>1370.971</v>
      </c>
    </row>
    <row r="250" spans="1:7" ht="17.25" customHeight="1">
      <c r="A250" s="26" t="s">
        <v>46</v>
      </c>
      <c r="B250" s="37" t="s">
        <v>157</v>
      </c>
      <c r="C250" s="24" t="s">
        <v>368</v>
      </c>
      <c r="D250" s="24" t="s">
        <v>362</v>
      </c>
      <c r="E250" s="71" t="s">
        <v>258</v>
      </c>
      <c r="F250" s="24" t="s">
        <v>238</v>
      </c>
      <c r="G250" s="325">
        <f>G251</f>
        <v>60</v>
      </c>
    </row>
    <row r="251" spans="1:7" ht="15.75">
      <c r="A251" s="26" t="s">
        <v>202</v>
      </c>
      <c r="B251" s="37" t="s">
        <v>157</v>
      </c>
      <c r="C251" s="24" t="s">
        <v>368</v>
      </c>
      <c r="D251" s="24" t="s">
        <v>362</v>
      </c>
      <c r="E251" s="71" t="s">
        <v>258</v>
      </c>
      <c r="F251" s="24" t="s">
        <v>201</v>
      </c>
      <c r="G251" s="325">
        <f>G252</f>
        <v>60</v>
      </c>
    </row>
    <row r="252" spans="1:7" ht="27.75" customHeight="1">
      <c r="A252" s="26" t="s">
        <v>382</v>
      </c>
      <c r="B252" s="37" t="s">
        <v>157</v>
      </c>
      <c r="C252" s="24" t="s">
        <v>368</v>
      </c>
      <c r="D252" s="24" t="s">
        <v>362</v>
      </c>
      <c r="E252" s="71" t="s">
        <v>258</v>
      </c>
      <c r="F252" s="24" t="s">
        <v>383</v>
      </c>
      <c r="G252" s="325">
        <v>60</v>
      </c>
    </row>
    <row r="253" spans="1:7" ht="22.5" customHeight="1" hidden="1">
      <c r="A253" s="54" t="s">
        <v>557</v>
      </c>
      <c r="B253" s="36" t="s">
        <v>157</v>
      </c>
      <c r="C253" s="34" t="s">
        <v>368</v>
      </c>
      <c r="D253" s="34" t="s">
        <v>362</v>
      </c>
      <c r="E253" s="148" t="s">
        <v>559</v>
      </c>
      <c r="F253" s="34"/>
      <c r="G253" s="324">
        <f>G254</f>
        <v>0</v>
      </c>
    </row>
    <row r="254" spans="1:7" ht="30" customHeight="1" hidden="1">
      <c r="A254" s="59" t="s">
        <v>231</v>
      </c>
      <c r="B254" s="37" t="s">
        <v>157</v>
      </c>
      <c r="C254" s="29" t="s">
        <v>368</v>
      </c>
      <c r="D254" s="29" t="s">
        <v>362</v>
      </c>
      <c r="E254" s="71" t="s">
        <v>559</v>
      </c>
      <c r="F254" s="29" t="s">
        <v>540</v>
      </c>
      <c r="G254" s="339">
        <f>G255</f>
        <v>0</v>
      </c>
    </row>
    <row r="255" spans="1:7" ht="22.5" customHeight="1" hidden="1">
      <c r="A255" s="26" t="s">
        <v>293</v>
      </c>
      <c r="B255" s="37" t="s">
        <v>157</v>
      </c>
      <c r="C255" s="29" t="s">
        <v>368</v>
      </c>
      <c r="D255" s="29" t="s">
        <v>362</v>
      </c>
      <c r="E255" s="71" t="s">
        <v>559</v>
      </c>
      <c r="F255" s="29" t="s">
        <v>428</v>
      </c>
      <c r="G255" s="339">
        <f>G256+G257</f>
        <v>0</v>
      </c>
    </row>
    <row r="256" spans="1:7" ht="27.75" customHeight="1" hidden="1">
      <c r="A256" s="26" t="s">
        <v>272</v>
      </c>
      <c r="B256" s="37" t="s">
        <v>157</v>
      </c>
      <c r="C256" s="24" t="s">
        <v>368</v>
      </c>
      <c r="D256" s="24" t="s">
        <v>362</v>
      </c>
      <c r="E256" s="71" t="s">
        <v>559</v>
      </c>
      <c r="F256" s="24" t="s">
        <v>400</v>
      </c>
      <c r="G256" s="325">
        <v>0</v>
      </c>
    </row>
    <row r="257" spans="1:7" ht="27.75" customHeight="1" hidden="1">
      <c r="A257" s="26" t="s">
        <v>274</v>
      </c>
      <c r="B257" s="37" t="s">
        <v>157</v>
      </c>
      <c r="C257" s="24" t="s">
        <v>368</v>
      </c>
      <c r="D257" s="24" t="s">
        <v>362</v>
      </c>
      <c r="E257" s="71" t="s">
        <v>559</v>
      </c>
      <c r="F257" s="24" t="s">
        <v>190</v>
      </c>
      <c r="G257" s="325">
        <v>0</v>
      </c>
    </row>
    <row r="258" spans="1:7" ht="27.75" customHeight="1" hidden="1">
      <c r="A258" s="54"/>
      <c r="B258" s="36"/>
      <c r="C258" s="34"/>
      <c r="D258" s="34"/>
      <c r="E258" s="148"/>
      <c r="F258" s="24"/>
      <c r="G258" s="325"/>
    </row>
    <row r="259" spans="1:7" ht="27.75" customHeight="1" hidden="1">
      <c r="A259" s="26"/>
      <c r="B259" s="37"/>
      <c r="C259" s="24"/>
      <c r="D259" s="24"/>
      <c r="E259" s="71"/>
      <c r="F259" s="24"/>
      <c r="G259" s="325"/>
    </row>
    <row r="260" spans="1:7" ht="27.75" customHeight="1" hidden="1">
      <c r="A260" s="26"/>
      <c r="B260" s="37"/>
      <c r="C260" s="24"/>
      <c r="D260" s="24"/>
      <c r="E260" s="71"/>
      <c r="F260" s="24"/>
      <c r="G260" s="325"/>
    </row>
    <row r="261" spans="1:7" ht="27.75" customHeight="1" hidden="1">
      <c r="A261" s="26"/>
      <c r="B261" s="37"/>
      <c r="C261" s="24"/>
      <c r="D261" s="24"/>
      <c r="E261" s="71"/>
      <c r="F261" s="24"/>
      <c r="G261" s="325"/>
    </row>
    <row r="262" spans="1:7" ht="27.75" customHeight="1">
      <c r="A262" s="46" t="s">
        <v>170</v>
      </c>
      <c r="B262" s="44" t="s">
        <v>157</v>
      </c>
      <c r="C262" s="45" t="s">
        <v>368</v>
      </c>
      <c r="D262" s="45" t="s">
        <v>362</v>
      </c>
      <c r="E262" s="51" t="s">
        <v>259</v>
      </c>
      <c r="F262" s="62"/>
      <c r="G262" s="321">
        <f>G263+G270+G275</f>
        <v>1677.4569999999999</v>
      </c>
    </row>
    <row r="263" spans="1:7" ht="27.75" customHeight="1">
      <c r="A263" s="59" t="s">
        <v>231</v>
      </c>
      <c r="B263" s="37" t="s">
        <v>157</v>
      </c>
      <c r="C263" s="24" t="s">
        <v>368</v>
      </c>
      <c r="D263" s="24" t="s">
        <v>362</v>
      </c>
      <c r="E263" s="48" t="s">
        <v>260</v>
      </c>
      <c r="F263" s="40" t="s">
        <v>540</v>
      </c>
      <c r="G263" s="321">
        <f>G264</f>
        <v>1371.1</v>
      </c>
    </row>
    <row r="264" spans="1:7" ht="27.75" customHeight="1">
      <c r="A264" s="26" t="s">
        <v>293</v>
      </c>
      <c r="B264" s="37" t="s">
        <v>157</v>
      </c>
      <c r="C264" s="24" t="s">
        <v>368</v>
      </c>
      <c r="D264" s="24" t="s">
        <v>362</v>
      </c>
      <c r="E264" s="48" t="s">
        <v>261</v>
      </c>
      <c r="F264" s="40" t="s">
        <v>428</v>
      </c>
      <c r="G264" s="325">
        <f>G265+G266+G267</f>
        <v>1371.1</v>
      </c>
    </row>
    <row r="265" spans="1:7" ht="27.75" customHeight="1">
      <c r="A265" s="26" t="s">
        <v>272</v>
      </c>
      <c r="B265" s="37" t="s">
        <v>157</v>
      </c>
      <c r="C265" s="24" t="s">
        <v>368</v>
      </c>
      <c r="D265" s="24" t="s">
        <v>362</v>
      </c>
      <c r="E265" s="48" t="s">
        <v>261</v>
      </c>
      <c r="F265" s="24" t="s">
        <v>400</v>
      </c>
      <c r="G265" s="325">
        <v>1023</v>
      </c>
    </row>
    <row r="266" spans="1:7" ht="27.75" customHeight="1">
      <c r="A266" s="26" t="s">
        <v>273</v>
      </c>
      <c r="B266" s="37" t="s">
        <v>157</v>
      </c>
      <c r="C266" s="24" t="s">
        <v>368</v>
      </c>
      <c r="D266" s="24" t="s">
        <v>362</v>
      </c>
      <c r="E266" s="48" t="s">
        <v>261</v>
      </c>
      <c r="F266" s="24" t="s">
        <v>401</v>
      </c>
      <c r="G266" s="325">
        <v>1</v>
      </c>
    </row>
    <row r="267" spans="1:7" ht="27.75" customHeight="1">
      <c r="A267" s="26" t="s">
        <v>274</v>
      </c>
      <c r="B267" s="37" t="s">
        <v>157</v>
      </c>
      <c r="C267" s="24" t="s">
        <v>368</v>
      </c>
      <c r="D267" s="24" t="s">
        <v>362</v>
      </c>
      <c r="E267" s="48" t="s">
        <v>261</v>
      </c>
      <c r="F267" s="24" t="s">
        <v>190</v>
      </c>
      <c r="G267" s="325">
        <v>347.1</v>
      </c>
    </row>
    <row r="268" spans="1:7" ht="25.5" hidden="1">
      <c r="A268" s="26" t="s">
        <v>294</v>
      </c>
      <c r="B268" s="37" t="s">
        <v>157</v>
      </c>
      <c r="C268" s="24" t="s">
        <v>368</v>
      </c>
      <c r="D268" s="24" t="s">
        <v>362</v>
      </c>
      <c r="E268" s="51" t="s">
        <v>262</v>
      </c>
      <c r="F268" s="24"/>
      <c r="G268" s="325">
        <f>G269</f>
        <v>0</v>
      </c>
    </row>
    <row r="269" spans="1:7" ht="26.25" customHeight="1" hidden="1">
      <c r="A269" s="26" t="s">
        <v>541</v>
      </c>
      <c r="B269" s="37" t="s">
        <v>157</v>
      </c>
      <c r="C269" s="24" t="s">
        <v>368</v>
      </c>
      <c r="D269" s="24" t="s">
        <v>362</v>
      </c>
      <c r="E269" s="51" t="s">
        <v>262</v>
      </c>
      <c r="F269" s="24" t="s">
        <v>198</v>
      </c>
      <c r="G269" s="325"/>
    </row>
    <row r="270" spans="1:7" ht="22.5" customHeight="1">
      <c r="A270" s="26" t="s">
        <v>170</v>
      </c>
      <c r="B270" s="37" t="s">
        <v>157</v>
      </c>
      <c r="C270" s="24" t="s">
        <v>368</v>
      </c>
      <c r="D270" s="24" t="s">
        <v>362</v>
      </c>
      <c r="E270" s="48" t="s">
        <v>262</v>
      </c>
      <c r="F270" s="24"/>
      <c r="G270" s="325">
        <f>G271</f>
        <v>306.35699999999997</v>
      </c>
    </row>
    <row r="271" spans="1:7" ht="33.75" customHeight="1">
      <c r="A271" s="28" t="s">
        <v>235</v>
      </c>
      <c r="B271" s="37" t="s">
        <v>157</v>
      </c>
      <c r="C271" s="24" t="s">
        <v>368</v>
      </c>
      <c r="D271" s="24" t="s">
        <v>362</v>
      </c>
      <c r="E271" s="48" t="s">
        <v>262</v>
      </c>
      <c r="F271" s="24" t="s">
        <v>236</v>
      </c>
      <c r="G271" s="325">
        <f>G272</f>
        <v>306.35699999999997</v>
      </c>
    </row>
    <row r="272" spans="1:7" ht="42.75" customHeight="1">
      <c r="A272" s="125" t="s">
        <v>237</v>
      </c>
      <c r="B272" s="37" t="s">
        <v>157</v>
      </c>
      <c r="C272" s="24" t="s">
        <v>368</v>
      </c>
      <c r="D272" s="24" t="s">
        <v>362</v>
      </c>
      <c r="E272" s="48" t="s">
        <v>262</v>
      </c>
      <c r="F272" s="24" t="s">
        <v>198</v>
      </c>
      <c r="G272" s="325">
        <f>G273+G274</f>
        <v>306.35699999999997</v>
      </c>
    </row>
    <row r="273" spans="1:7" ht="18" customHeight="1">
      <c r="A273" s="26" t="s">
        <v>379</v>
      </c>
      <c r="B273" s="37" t="s">
        <v>157</v>
      </c>
      <c r="C273" s="24" t="s">
        <v>368</v>
      </c>
      <c r="D273" s="24" t="s">
        <v>362</v>
      </c>
      <c r="E273" s="48" t="s">
        <v>262</v>
      </c>
      <c r="F273" s="24" t="s">
        <v>380</v>
      </c>
      <c r="G273" s="325">
        <v>16.08</v>
      </c>
    </row>
    <row r="274" spans="1:7" ht="38.25">
      <c r="A274" s="26" t="s">
        <v>457</v>
      </c>
      <c r="B274" s="37" t="s">
        <v>157</v>
      </c>
      <c r="C274" s="24" t="s">
        <v>368</v>
      </c>
      <c r="D274" s="24" t="s">
        <v>362</v>
      </c>
      <c r="E274" s="48" t="s">
        <v>262</v>
      </c>
      <c r="F274" s="24" t="s">
        <v>381</v>
      </c>
      <c r="G274" s="325">
        <f>337.481-47.204</f>
        <v>290.277</v>
      </c>
    </row>
    <row r="275" spans="1:7" ht="25.5" hidden="1">
      <c r="A275" s="54" t="s">
        <v>558</v>
      </c>
      <c r="B275" s="37" t="s">
        <v>157</v>
      </c>
      <c r="C275" s="24" t="s">
        <v>368</v>
      </c>
      <c r="D275" s="24" t="s">
        <v>362</v>
      </c>
      <c r="E275" s="148" t="s">
        <v>560</v>
      </c>
      <c r="F275" s="24"/>
      <c r="G275" s="324">
        <f>G276</f>
        <v>0</v>
      </c>
    </row>
    <row r="276" spans="1:7" ht="47.25" customHeight="1" hidden="1">
      <c r="A276" s="59" t="s">
        <v>231</v>
      </c>
      <c r="B276" s="37" t="s">
        <v>157</v>
      </c>
      <c r="C276" s="24" t="s">
        <v>368</v>
      </c>
      <c r="D276" s="24" t="s">
        <v>362</v>
      </c>
      <c r="E276" s="71" t="s">
        <v>560</v>
      </c>
      <c r="F276" s="24" t="s">
        <v>540</v>
      </c>
      <c r="G276" s="339">
        <f>G277</f>
        <v>0</v>
      </c>
    </row>
    <row r="277" spans="1:7" ht="15.75" hidden="1">
      <c r="A277" s="26" t="s">
        <v>293</v>
      </c>
      <c r="B277" s="37" t="s">
        <v>157</v>
      </c>
      <c r="C277" s="24" t="s">
        <v>368</v>
      </c>
      <c r="D277" s="24" t="s">
        <v>362</v>
      </c>
      <c r="E277" s="71" t="s">
        <v>560</v>
      </c>
      <c r="F277" s="24" t="s">
        <v>428</v>
      </c>
      <c r="G277" s="339">
        <f>G278+G279</f>
        <v>0</v>
      </c>
    </row>
    <row r="278" spans="1:7" ht="15.75" hidden="1">
      <c r="A278" s="26" t="s">
        <v>272</v>
      </c>
      <c r="B278" s="37" t="s">
        <v>157</v>
      </c>
      <c r="C278" s="24" t="s">
        <v>368</v>
      </c>
      <c r="D278" s="24" t="s">
        <v>362</v>
      </c>
      <c r="E278" s="71" t="s">
        <v>560</v>
      </c>
      <c r="F278" s="24" t="s">
        <v>400</v>
      </c>
      <c r="G278" s="325">
        <v>0</v>
      </c>
    </row>
    <row r="279" spans="1:7" ht="25.5" hidden="1">
      <c r="A279" s="26" t="s">
        <v>274</v>
      </c>
      <c r="B279" s="37" t="s">
        <v>157</v>
      </c>
      <c r="C279" s="24" t="s">
        <v>368</v>
      </c>
      <c r="D279" s="24" t="s">
        <v>362</v>
      </c>
      <c r="E279" s="71" t="s">
        <v>560</v>
      </c>
      <c r="F279" s="24" t="s">
        <v>190</v>
      </c>
      <c r="G279" s="325">
        <v>0</v>
      </c>
    </row>
    <row r="280" spans="1:7" ht="29.25" customHeight="1">
      <c r="A280" s="64" t="s">
        <v>171</v>
      </c>
      <c r="B280" s="58" t="s">
        <v>157</v>
      </c>
      <c r="C280" s="50" t="s">
        <v>368</v>
      </c>
      <c r="D280" s="50" t="s">
        <v>362</v>
      </c>
      <c r="E280" s="74" t="s">
        <v>263</v>
      </c>
      <c r="F280" s="50"/>
      <c r="G280" s="341">
        <f>G281</f>
        <v>165.9</v>
      </c>
    </row>
    <row r="281" spans="1:7" ht="29.25" customHeight="1">
      <c r="A281" s="59" t="s">
        <v>172</v>
      </c>
      <c r="B281" s="37" t="s">
        <v>157</v>
      </c>
      <c r="C281" s="24" t="s">
        <v>368</v>
      </c>
      <c r="D281" s="24" t="s">
        <v>362</v>
      </c>
      <c r="E281" s="48" t="s">
        <v>264</v>
      </c>
      <c r="F281" s="24"/>
      <c r="G281" s="325">
        <f>G282</f>
        <v>165.9</v>
      </c>
    </row>
    <row r="282" spans="1:7" s="185" customFormat="1" ht="27" customHeight="1">
      <c r="A282" s="59" t="s">
        <v>231</v>
      </c>
      <c r="B282" s="37" t="s">
        <v>157</v>
      </c>
      <c r="C282" s="24" t="s">
        <v>368</v>
      </c>
      <c r="D282" s="24" t="s">
        <v>362</v>
      </c>
      <c r="E282" s="48" t="s">
        <v>264</v>
      </c>
      <c r="F282" s="40" t="s">
        <v>540</v>
      </c>
      <c r="G282" s="325">
        <f>G284+G286</f>
        <v>165.9</v>
      </c>
    </row>
    <row r="283" spans="1:7" s="139" customFormat="1" ht="15" customHeight="1">
      <c r="A283" s="26" t="s">
        <v>293</v>
      </c>
      <c r="B283" s="37" t="s">
        <v>157</v>
      </c>
      <c r="C283" s="24" t="s">
        <v>368</v>
      </c>
      <c r="D283" s="24" t="s">
        <v>362</v>
      </c>
      <c r="E283" s="48" t="s">
        <v>264</v>
      </c>
      <c r="F283" s="40" t="s">
        <v>428</v>
      </c>
      <c r="G283" s="325">
        <f>G284+G285+G286</f>
        <v>165.9</v>
      </c>
    </row>
    <row r="284" spans="1:7" s="139" customFormat="1" ht="28.5" customHeight="1">
      <c r="A284" s="26" t="s">
        <v>272</v>
      </c>
      <c r="B284" s="37" t="s">
        <v>157</v>
      </c>
      <c r="C284" s="24" t="s">
        <v>368</v>
      </c>
      <c r="D284" s="24" t="s">
        <v>362</v>
      </c>
      <c r="E284" s="48" t="s">
        <v>264</v>
      </c>
      <c r="F284" s="24" t="s">
        <v>400</v>
      </c>
      <c r="G284" s="325">
        <v>123.9</v>
      </c>
    </row>
    <row r="285" spans="1:7" s="139" customFormat="1" ht="27.75" customHeight="1">
      <c r="A285" s="26" t="s">
        <v>458</v>
      </c>
      <c r="B285" s="37" t="s">
        <v>539</v>
      </c>
      <c r="C285" s="24" t="s">
        <v>368</v>
      </c>
      <c r="D285" s="24" t="s">
        <v>362</v>
      </c>
      <c r="E285" s="48" t="s">
        <v>264</v>
      </c>
      <c r="F285" s="24" t="s">
        <v>401</v>
      </c>
      <c r="G285" s="325"/>
    </row>
    <row r="286" spans="1:7" ht="26.25" customHeight="1">
      <c r="A286" s="26" t="s">
        <v>274</v>
      </c>
      <c r="B286" s="37" t="s">
        <v>157</v>
      </c>
      <c r="C286" s="24" t="s">
        <v>368</v>
      </c>
      <c r="D286" s="24" t="s">
        <v>362</v>
      </c>
      <c r="E286" s="48" t="s">
        <v>264</v>
      </c>
      <c r="F286" s="24" t="s">
        <v>190</v>
      </c>
      <c r="G286" s="144">
        <v>42</v>
      </c>
    </row>
    <row r="287" spans="1:7" ht="14.25" customHeight="1">
      <c r="A287" s="205" t="s">
        <v>210</v>
      </c>
      <c r="B287" s="58" t="s">
        <v>157</v>
      </c>
      <c r="C287" s="50" t="s">
        <v>368</v>
      </c>
      <c r="D287" s="50" t="s">
        <v>362</v>
      </c>
      <c r="E287" s="74" t="s">
        <v>120</v>
      </c>
      <c r="F287" s="69"/>
      <c r="G287" s="341">
        <f>G288</f>
        <v>40</v>
      </c>
    </row>
    <row r="288" spans="1:7" s="68" customFormat="1" ht="12.75" customHeight="1">
      <c r="A288" s="206" t="s">
        <v>292</v>
      </c>
      <c r="B288" s="37" t="s">
        <v>157</v>
      </c>
      <c r="C288" s="45" t="s">
        <v>402</v>
      </c>
      <c r="D288" s="45" t="s">
        <v>362</v>
      </c>
      <c r="E288" s="51" t="s">
        <v>131</v>
      </c>
      <c r="F288" s="62"/>
      <c r="G288" s="321">
        <f>G289</f>
        <v>40</v>
      </c>
    </row>
    <row r="289" spans="1:7" s="185" customFormat="1" ht="29.25" customHeight="1">
      <c r="A289" s="28" t="s">
        <v>235</v>
      </c>
      <c r="B289" s="37" t="s">
        <v>157</v>
      </c>
      <c r="C289" s="24" t="s">
        <v>368</v>
      </c>
      <c r="D289" s="24" t="s">
        <v>362</v>
      </c>
      <c r="E289" s="48" t="s">
        <v>131</v>
      </c>
      <c r="F289" s="40" t="s">
        <v>236</v>
      </c>
      <c r="G289" s="321">
        <f>G290</f>
        <v>40</v>
      </c>
    </row>
    <row r="290" spans="1:7" s="139" customFormat="1" ht="15.75" customHeight="1">
      <c r="A290" s="125" t="s">
        <v>237</v>
      </c>
      <c r="B290" s="37" t="s">
        <v>157</v>
      </c>
      <c r="C290" s="24" t="s">
        <v>368</v>
      </c>
      <c r="D290" s="24" t="s">
        <v>362</v>
      </c>
      <c r="E290" s="48" t="s">
        <v>131</v>
      </c>
      <c r="F290" s="40" t="s">
        <v>198</v>
      </c>
      <c r="G290" s="321">
        <f>G291</f>
        <v>40</v>
      </c>
    </row>
    <row r="291" spans="1:7" ht="15.75" customHeight="1">
      <c r="A291" s="26" t="s">
        <v>457</v>
      </c>
      <c r="B291" s="37" t="s">
        <v>157</v>
      </c>
      <c r="C291" s="24" t="s">
        <v>368</v>
      </c>
      <c r="D291" s="24" t="s">
        <v>362</v>
      </c>
      <c r="E291" s="48" t="s">
        <v>131</v>
      </c>
      <c r="F291" s="24" t="s">
        <v>381</v>
      </c>
      <c r="G291" s="325">
        <v>40</v>
      </c>
    </row>
    <row r="292" spans="1:7" ht="15.75" customHeight="1">
      <c r="A292" s="192" t="s">
        <v>406</v>
      </c>
      <c r="B292" s="36" t="s">
        <v>157</v>
      </c>
      <c r="C292" s="201" t="s">
        <v>407</v>
      </c>
      <c r="D292" s="201"/>
      <c r="E292" s="48"/>
      <c r="F292" s="201"/>
      <c r="G292" s="324">
        <f>G293</f>
        <v>129.6</v>
      </c>
    </row>
    <row r="293" spans="1:7" ht="13.5" customHeight="1" hidden="1">
      <c r="A293" s="75" t="s">
        <v>408</v>
      </c>
      <c r="B293" s="36" t="s">
        <v>157</v>
      </c>
      <c r="C293" s="34" t="s">
        <v>407</v>
      </c>
      <c r="D293" s="34" t="s">
        <v>362</v>
      </c>
      <c r="E293" s="148"/>
      <c r="F293" s="34"/>
      <c r="G293" s="324">
        <f>G294</f>
        <v>129.6</v>
      </c>
    </row>
    <row r="294" spans="1:7" s="68" customFormat="1" ht="14.25" customHeight="1">
      <c r="A294" s="207" t="s">
        <v>210</v>
      </c>
      <c r="B294" s="58" t="s">
        <v>157</v>
      </c>
      <c r="C294" s="50" t="s">
        <v>407</v>
      </c>
      <c r="D294" s="50" t="s">
        <v>362</v>
      </c>
      <c r="E294" s="74" t="s">
        <v>120</v>
      </c>
      <c r="F294" s="50"/>
      <c r="G294" s="341">
        <f>G295</f>
        <v>129.6</v>
      </c>
    </row>
    <row r="295" spans="1:7" s="68" customFormat="1" ht="14.25" customHeight="1">
      <c r="A295" s="183" t="s">
        <v>409</v>
      </c>
      <c r="B295" s="37" t="s">
        <v>157</v>
      </c>
      <c r="C295" s="45" t="s">
        <v>407</v>
      </c>
      <c r="D295" s="45" t="s">
        <v>362</v>
      </c>
      <c r="E295" s="51" t="s">
        <v>138</v>
      </c>
      <c r="F295" s="45"/>
      <c r="G295" s="321">
        <f>G296</f>
        <v>129.6</v>
      </c>
    </row>
    <row r="296" spans="1:7" s="185" customFormat="1" ht="29.25" customHeight="1">
      <c r="A296" s="76" t="s">
        <v>279</v>
      </c>
      <c r="B296" s="37" t="s">
        <v>157</v>
      </c>
      <c r="C296" s="24" t="s">
        <v>407</v>
      </c>
      <c r="D296" s="24" t="s">
        <v>362</v>
      </c>
      <c r="E296" s="48" t="s">
        <v>138</v>
      </c>
      <c r="F296" s="24" t="s">
        <v>280</v>
      </c>
      <c r="G296" s="325">
        <f>G298</f>
        <v>129.6</v>
      </c>
    </row>
    <row r="297" spans="1:7" s="139" customFormat="1" ht="29.25" customHeight="1">
      <c r="A297" s="76" t="s">
        <v>346</v>
      </c>
      <c r="B297" s="37" t="s">
        <v>157</v>
      </c>
      <c r="C297" s="24" t="s">
        <v>407</v>
      </c>
      <c r="D297" s="24" t="s">
        <v>362</v>
      </c>
      <c r="E297" s="48" t="s">
        <v>138</v>
      </c>
      <c r="F297" s="24" t="s">
        <v>539</v>
      </c>
      <c r="G297" s="325">
        <f>G298</f>
        <v>129.6</v>
      </c>
    </row>
    <row r="298" spans="1:7" s="139" customFormat="1" ht="21" customHeight="1">
      <c r="A298" s="208" t="s">
        <v>459</v>
      </c>
      <c r="B298" s="37" t="s">
        <v>157</v>
      </c>
      <c r="C298" s="24" t="s">
        <v>407</v>
      </c>
      <c r="D298" s="24" t="s">
        <v>362</v>
      </c>
      <c r="E298" s="48" t="s">
        <v>138</v>
      </c>
      <c r="F298" s="24" t="s">
        <v>410</v>
      </c>
      <c r="G298" s="342">
        <v>129.6</v>
      </c>
    </row>
    <row r="299" spans="1:7" s="139" customFormat="1" ht="18.75" customHeight="1">
      <c r="A299" s="186" t="s">
        <v>403</v>
      </c>
      <c r="B299" s="36" t="s">
        <v>157</v>
      </c>
      <c r="C299" s="201" t="s">
        <v>405</v>
      </c>
      <c r="D299" s="24"/>
      <c r="E299" s="48"/>
      <c r="F299" s="24"/>
      <c r="G299" s="343">
        <f>G300</f>
        <v>238.662</v>
      </c>
    </row>
    <row r="300" spans="1:7" s="139" customFormat="1" ht="18.75" customHeight="1">
      <c r="A300" s="190" t="s">
        <v>404</v>
      </c>
      <c r="B300" s="36" t="s">
        <v>157</v>
      </c>
      <c r="C300" s="34" t="s">
        <v>405</v>
      </c>
      <c r="D300" s="34" t="s">
        <v>363</v>
      </c>
      <c r="E300" s="148"/>
      <c r="F300" s="34"/>
      <c r="G300" s="324">
        <f>G301</f>
        <v>238.662</v>
      </c>
    </row>
    <row r="301" spans="1:7" s="139" customFormat="1" ht="31.5" customHeight="1">
      <c r="A301" s="77" t="s">
        <v>210</v>
      </c>
      <c r="B301" s="58" t="s">
        <v>157</v>
      </c>
      <c r="C301" s="50" t="s">
        <v>405</v>
      </c>
      <c r="D301" s="50" t="s">
        <v>363</v>
      </c>
      <c r="E301" s="74" t="s">
        <v>120</v>
      </c>
      <c r="F301" s="50"/>
      <c r="G301" s="341">
        <f>G302</f>
        <v>238.662</v>
      </c>
    </row>
    <row r="302" spans="1:7" s="139" customFormat="1" ht="29.25" customHeight="1">
      <c r="A302" s="210" t="s">
        <v>281</v>
      </c>
      <c r="B302" s="44" t="s">
        <v>157</v>
      </c>
      <c r="C302" s="45" t="s">
        <v>405</v>
      </c>
      <c r="D302" s="45" t="s">
        <v>363</v>
      </c>
      <c r="E302" s="51" t="s">
        <v>282</v>
      </c>
      <c r="F302" s="45"/>
      <c r="G302" s="339">
        <f>G303</f>
        <v>238.662</v>
      </c>
    </row>
    <row r="303" spans="1:7" s="139" customFormat="1" ht="29.25" customHeight="1">
      <c r="A303" s="28" t="s">
        <v>235</v>
      </c>
      <c r="B303" s="37" t="s">
        <v>157</v>
      </c>
      <c r="C303" s="29" t="s">
        <v>405</v>
      </c>
      <c r="D303" s="29" t="s">
        <v>363</v>
      </c>
      <c r="E303" s="48" t="s">
        <v>282</v>
      </c>
      <c r="F303" s="29" t="s">
        <v>236</v>
      </c>
      <c r="G303" s="339">
        <f>G304+G308</f>
        <v>238.662</v>
      </c>
    </row>
    <row r="304" spans="1:7" s="139" customFormat="1" ht="29.25" customHeight="1">
      <c r="A304" s="125" t="s">
        <v>237</v>
      </c>
      <c r="B304" s="37" t="s">
        <v>157</v>
      </c>
      <c r="C304" s="29" t="s">
        <v>405</v>
      </c>
      <c r="D304" s="29" t="s">
        <v>363</v>
      </c>
      <c r="E304" s="48" t="s">
        <v>282</v>
      </c>
      <c r="F304" s="29" t="s">
        <v>198</v>
      </c>
      <c r="G304" s="339">
        <f>G305</f>
        <v>238.662</v>
      </c>
    </row>
    <row r="305" spans="1:7" s="68" customFormat="1" ht="39" customHeight="1">
      <c r="A305" s="26" t="s">
        <v>457</v>
      </c>
      <c r="B305" s="37" t="s">
        <v>157</v>
      </c>
      <c r="C305" s="29" t="s">
        <v>405</v>
      </c>
      <c r="D305" s="29" t="s">
        <v>363</v>
      </c>
      <c r="E305" s="48" t="s">
        <v>282</v>
      </c>
      <c r="F305" s="29" t="s">
        <v>381</v>
      </c>
      <c r="G305" s="339">
        <f>213.662+25</f>
        <v>238.662</v>
      </c>
    </row>
    <row r="306" spans="1:7" s="68" customFormat="1" ht="58.5" customHeight="1">
      <c r="A306" s="211" t="s">
        <v>283</v>
      </c>
      <c r="B306" s="37" t="s">
        <v>157</v>
      </c>
      <c r="C306" s="45" t="s">
        <v>405</v>
      </c>
      <c r="D306" s="45" t="s">
        <v>363</v>
      </c>
      <c r="E306" s="51" t="s">
        <v>284</v>
      </c>
      <c r="F306" s="51"/>
      <c r="G306" s="321">
        <f>G307</f>
        <v>0</v>
      </c>
    </row>
    <row r="307" spans="1:7" ht="27.75" customHeight="1">
      <c r="A307" s="28" t="s">
        <v>235</v>
      </c>
      <c r="B307" s="37" t="s">
        <v>157</v>
      </c>
      <c r="C307" s="29" t="s">
        <v>405</v>
      </c>
      <c r="D307" s="29" t="s">
        <v>363</v>
      </c>
      <c r="E307" s="71" t="s">
        <v>284</v>
      </c>
      <c r="F307" s="29" t="s">
        <v>236</v>
      </c>
      <c r="G307" s="322">
        <f>G308</f>
        <v>0</v>
      </c>
    </row>
    <row r="308" spans="1:7" s="139" customFormat="1" ht="30" customHeight="1">
      <c r="A308" s="125" t="s">
        <v>237</v>
      </c>
      <c r="B308" s="37" t="s">
        <v>157</v>
      </c>
      <c r="C308" s="29" t="s">
        <v>405</v>
      </c>
      <c r="D308" s="29" t="s">
        <v>363</v>
      </c>
      <c r="E308" s="71" t="s">
        <v>284</v>
      </c>
      <c r="F308" s="29" t="s">
        <v>198</v>
      </c>
      <c r="G308" s="322">
        <f>G309</f>
        <v>0</v>
      </c>
    </row>
    <row r="309" spans="1:7" ht="28.5" customHeight="1">
      <c r="A309" s="26" t="s">
        <v>457</v>
      </c>
      <c r="B309" s="37" t="s">
        <v>539</v>
      </c>
      <c r="C309" s="29" t="s">
        <v>405</v>
      </c>
      <c r="D309" s="29" t="s">
        <v>363</v>
      </c>
      <c r="E309" s="71" t="s">
        <v>284</v>
      </c>
      <c r="F309" s="29" t="s">
        <v>381</v>
      </c>
      <c r="G309" s="322">
        <v>0</v>
      </c>
    </row>
    <row r="310" spans="1:7" ht="21" customHeight="1">
      <c r="A310" s="116" t="s">
        <v>587</v>
      </c>
      <c r="B310" s="36" t="s">
        <v>157</v>
      </c>
      <c r="C310" s="34" t="s">
        <v>373</v>
      </c>
      <c r="D310" s="34" t="s">
        <v>362</v>
      </c>
      <c r="E310" s="148" t="s">
        <v>589</v>
      </c>
      <c r="F310" s="29"/>
      <c r="G310" s="386">
        <f>G311</f>
        <v>0</v>
      </c>
    </row>
    <row r="311" spans="1:7" ht="18.75" customHeight="1">
      <c r="A311" s="208" t="s">
        <v>588</v>
      </c>
      <c r="B311" s="37" t="s">
        <v>157</v>
      </c>
      <c r="C311" s="29" t="s">
        <v>373</v>
      </c>
      <c r="D311" s="29" t="s">
        <v>362</v>
      </c>
      <c r="E311" s="71" t="s">
        <v>589</v>
      </c>
      <c r="F311" s="29" t="s">
        <v>590</v>
      </c>
      <c r="G311" s="386">
        <f>G312</f>
        <v>0</v>
      </c>
    </row>
    <row r="312" spans="1:7" ht="28.5" customHeight="1">
      <c r="A312" s="208"/>
      <c r="B312" s="37" t="s">
        <v>157</v>
      </c>
      <c r="C312" s="29" t="s">
        <v>373</v>
      </c>
      <c r="D312" s="29" t="s">
        <v>362</v>
      </c>
      <c r="E312" s="71" t="s">
        <v>589</v>
      </c>
      <c r="F312" s="29" t="s">
        <v>591</v>
      </c>
      <c r="G312" s="332">
        <v>0</v>
      </c>
    </row>
    <row r="313" spans="1:7" ht="28.5" customHeight="1" hidden="1">
      <c r="A313" s="208"/>
      <c r="B313" s="37"/>
      <c r="C313" s="29"/>
      <c r="D313" s="29"/>
      <c r="E313" s="71"/>
      <c r="F313" s="29"/>
      <c r="G313" s="322"/>
    </row>
    <row r="314" spans="1:7" ht="16.5" customHeight="1">
      <c r="A314" s="212" t="s">
        <v>412</v>
      </c>
      <c r="B314" s="36" t="s">
        <v>157</v>
      </c>
      <c r="C314" s="201" t="s">
        <v>415</v>
      </c>
      <c r="D314" s="201"/>
      <c r="E314" s="48"/>
      <c r="F314" s="201"/>
      <c r="G314" s="323">
        <f>G315</f>
        <v>315.5</v>
      </c>
    </row>
    <row r="315" spans="1:11" s="139" customFormat="1" ht="15.75" customHeight="1">
      <c r="A315" s="54" t="s">
        <v>413</v>
      </c>
      <c r="B315" s="36" t="s">
        <v>157</v>
      </c>
      <c r="C315" s="34" t="s">
        <v>415</v>
      </c>
      <c r="D315" s="34" t="s">
        <v>365</v>
      </c>
      <c r="E315" s="148"/>
      <c r="F315" s="34"/>
      <c r="G315" s="324">
        <f>G317+G320+G323</f>
        <v>315.5</v>
      </c>
      <c r="J315" s="340"/>
      <c r="K315" s="340"/>
    </row>
    <row r="316" spans="1:7" s="139" customFormat="1" ht="15.75" customHeight="1">
      <c r="A316" s="77" t="s">
        <v>210</v>
      </c>
      <c r="B316" s="58" t="s">
        <v>157</v>
      </c>
      <c r="C316" s="50" t="s">
        <v>415</v>
      </c>
      <c r="D316" s="50" t="s">
        <v>365</v>
      </c>
      <c r="E316" s="74" t="s">
        <v>120</v>
      </c>
      <c r="F316" s="24"/>
      <c r="G316" s="325">
        <f>G317+G320+G323</f>
        <v>315.5</v>
      </c>
    </row>
    <row r="317" spans="1:7" ht="42.75" customHeight="1">
      <c r="A317" s="46" t="s">
        <v>153</v>
      </c>
      <c r="B317" s="44" t="s">
        <v>157</v>
      </c>
      <c r="C317" s="45" t="s">
        <v>415</v>
      </c>
      <c r="D317" s="45" t="s">
        <v>365</v>
      </c>
      <c r="E317" s="51" t="s">
        <v>139</v>
      </c>
      <c r="F317" s="45"/>
      <c r="G317" s="321">
        <f>G319</f>
        <v>273.2</v>
      </c>
    </row>
    <row r="318" spans="1:7" s="139" customFormat="1" ht="18.75" customHeight="1">
      <c r="A318" s="28" t="s">
        <v>347</v>
      </c>
      <c r="B318" s="37" t="s">
        <v>157</v>
      </c>
      <c r="C318" s="24" t="s">
        <v>415</v>
      </c>
      <c r="D318" s="24" t="s">
        <v>365</v>
      </c>
      <c r="E318" s="48" t="s">
        <v>139</v>
      </c>
      <c r="F318" s="29" t="s">
        <v>348</v>
      </c>
      <c r="G318" s="339">
        <f>G319</f>
        <v>273.2</v>
      </c>
    </row>
    <row r="319" spans="1:7" s="139" customFormat="1" ht="15" customHeight="1">
      <c r="A319" s="26" t="s">
        <v>537</v>
      </c>
      <c r="B319" s="37" t="s">
        <v>157</v>
      </c>
      <c r="C319" s="24" t="s">
        <v>415</v>
      </c>
      <c r="D319" s="24" t="s">
        <v>365</v>
      </c>
      <c r="E319" s="48" t="s">
        <v>139</v>
      </c>
      <c r="F319" s="24" t="s">
        <v>375</v>
      </c>
      <c r="G319" s="325">
        <f>203.2+70</f>
        <v>273.2</v>
      </c>
    </row>
    <row r="320" spans="1:10" ht="33.75" customHeight="1">
      <c r="A320" s="46" t="s">
        <v>34</v>
      </c>
      <c r="B320" s="44" t="s">
        <v>157</v>
      </c>
      <c r="C320" s="45" t="s">
        <v>415</v>
      </c>
      <c r="D320" s="45" t="s">
        <v>365</v>
      </c>
      <c r="E320" s="51" t="s">
        <v>140</v>
      </c>
      <c r="F320" s="45"/>
      <c r="G320" s="321">
        <f>G322</f>
        <v>0</v>
      </c>
      <c r="J320" s="129"/>
    </row>
    <row r="321" spans="1:7" s="68" customFormat="1" ht="15" customHeight="1">
      <c r="A321" s="28" t="s">
        <v>347</v>
      </c>
      <c r="B321" s="37" t="s">
        <v>157</v>
      </c>
      <c r="C321" s="24" t="s">
        <v>415</v>
      </c>
      <c r="D321" s="24" t="s">
        <v>365</v>
      </c>
      <c r="E321" s="48" t="s">
        <v>140</v>
      </c>
      <c r="F321" s="29" t="s">
        <v>348</v>
      </c>
      <c r="G321" s="321">
        <f>G322</f>
        <v>0</v>
      </c>
    </row>
    <row r="322" spans="1:7" ht="15.75">
      <c r="A322" s="26" t="s">
        <v>537</v>
      </c>
      <c r="B322" s="37" t="s">
        <v>157</v>
      </c>
      <c r="C322" s="24" t="s">
        <v>415</v>
      </c>
      <c r="D322" s="24" t="s">
        <v>365</v>
      </c>
      <c r="E322" s="48" t="s">
        <v>140</v>
      </c>
      <c r="F322" s="24" t="s">
        <v>375</v>
      </c>
      <c r="G322" s="325">
        <v>0</v>
      </c>
    </row>
    <row r="323" spans="1:7" ht="25.5">
      <c r="A323" s="46" t="s">
        <v>154</v>
      </c>
      <c r="B323" s="44" t="s">
        <v>157</v>
      </c>
      <c r="C323" s="45" t="s">
        <v>415</v>
      </c>
      <c r="D323" s="45" t="s">
        <v>365</v>
      </c>
      <c r="E323" s="51" t="s">
        <v>141</v>
      </c>
      <c r="F323" s="45"/>
      <c r="G323" s="339">
        <f>G324</f>
        <v>42.3</v>
      </c>
    </row>
    <row r="324" spans="1:9" ht="15.75">
      <c r="A324" s="28" t="s">
        <v>347</v>
      </c>
      <c r="B324" s="37" t="s">
        <v>157</v>
      </c>
      <c r="C324" s="24" t="s">
        <v>415</v>
      </c>
      <c r="D324" s="24" t="s">
        <v>365</v>
      </c>
      <c r="E324" s="48" t="s">
        <v>141</v>
      </c>
      <c r="F324" s="29" t="s">
        <v>348</v>
      </c>
      <c r="G324" s="339">
        <f>G325</f>
        <v>42.3</v>
      </c>
      <c r="I324" s="127"/>
    </row>
    <row r="325" spans="1:9" ht="15.75">
      <c r="A325" s="26" t="s">
        <v>537</v>
      </c>
      <c r="B325" s="37" t="s">
        <v>157</v>
      </c>
      <c r="C325" s="24" t="s">
        <v>415</v>
      </c>
      <c r="D325" s="24" t="s">
        <v>365</v>
      </c>
      <c r="E325" s="48" t="s">
        <v>141</v>
      </c>
      <c r="F325" s="24" t="s">
        <v>375</v>
      </c>
      <c r="G325" s="325">
        <v>42.3</v>
      </c>
      <c r="I325" s="170"/>
    </row>
    <row r="326" spans="1:7" ht="15.75">
      <c r="A326" s="192" t="s">
        <v>414</v>
      </c>
      <c r="B326" s="37"/>
      <c r="C326" s="201"/>
      <c r="D326" s="201"/>
      <c r="E326" s="48"/>
      <c r="F326" s="201"/>
      <c r="G326" s="372">
        <f>G10+G97+G110+G119+G157+G235+G292+G299+G314+G310</f>
        <v>40509.86878999999</v>
      </c>
    </row>
    <row r="328" ht="15.75">
      <c r="G328" s="316"/>
    </row>
    <row r="329" ht="15.75">
      <c r="G329" s="214"/>
    </row>
    <row r="330" spans="1:7" s="139" customFormat="1" ht="15.75">
      <c r="A330" s="4"/>
      <c r="B330" s="129"/>
      <c r="C330" s="130"/>
      <c r="D330" s="130"/>
      <c r="E330" s="4"/>
      <c r="F330" s="130"/>
      <c r="G330" s="127"/>
    </row>
    <row r="332" ht="15.75">
      <c r="G332" s="316"/>
    </row>
    <row r="335" spans="1:7" ht="15.75">
      <c r="A335" s="139"/>
      <c r="B335" s="20"/>
      <c r="C335" s="215"/>
      <c r="D335" s="215"/>
      <c r="E335" s="139"/>
      <c r="F335" s="215"/>
      <c r="G335" s="216"/>
    </row>
    <row r="338" spans="1:7" s="139" customFormat="1" ht="15.75">
      <c r="A338" s="4"/>
      <c r="B338" s="129"/>
      <c r="C338" s="130"/>
      <c r="D338" s="130"/>
      <c r="E338" s="4"/>
      <c r="F338" s="130"/>
      <c r="G338" s="9"/>
    </row>
    <row r="343" spans="1:7" ht="15.75">
      <c r="A343" s="139"/>
      <c r="B343" s="20"/>
      <c r="C343" s="215"/>
      <c r="D343" s="215"/>
      <c r="E343" s="139"/>
      <c r="F343" s="215"/>
      <c r="G343" s="216"/>
    </row>
    <row r="350" spans="1:7" s="139" customFormat="1" ht="15.75">
      <c r="A350" s="4"/>
      <c r="B350" s="129"/>
      <c r="C350" s="130"/>
      <c r="D350" s="130"/>
      <c r="E350" s="4"/>
      <c r="F350" s="130"/>
      <c r="G350" s="9"/>
    </row>
    <row r="355" spans="1:7" ht="15.75">
      <c r="A355" s="139"/>
      <c r="B355" s="20"/>
      <c r="C355" s="215"/>
      <c r="D355" s="215"/>
      <c r="E355" s="139"/>
      <c r="F355" s="215"/>
      <c r="G355" s="216"/>
    </row>
    <row r="377" spans="1:7" s="139" customFormat="1" ht="15.75">
      <c r="A377" s="4"/>
      <c r="B377" s="129"/>
      <c r="C377" s="130"/>
      <c r="D377" s="130"/>
      <c r="E377" s="4"/>
      <c r="F377" s="130"/>
      <c r="G377" s="9"/>
    </row>
    <row r="382" spans="1:7" ht="15.75">
      <c r="A382" s="139"/>
      <c r="B382" s="20"/>
      <c r="C382" s="215"/>
      <c r="D382" s="215"/>
      <c r="E382" s="139"/>
      <c r="F382" s="215"/>
      <c r="G382" s="216"/>
    </row>
    <row r="386" spans="1:7" s="139" customFormat="1" ht="15.75">
      <c r="A386" s="4"/>
      <c r="B386" s="129"/>
      <c r="C386" s="130"/>
      <c r="D386" s="130"/>
      <c r="E386" s="4"/>
      <c r="F386" s="130"/>
      <c r="G386" s="9"/>
    </row>
    <row r="391" spans="1:7" ht="15.75">
      <c r="A391" s="139"/>
      <c r="B391" s="20"/>
      <c r="C391" s="215"/>
      <c r="D391" s="215"/>
      <c r="E391" s="139"/>
      <c r="F391" s="215"/>
      <c r="G391" s="216"/>
    </row>
    <row r="402" spans="2:5" ht="15.75">
      <c r="B402" s="149"/>
      <c r="C402" s="150"/>
      <c r="D402" s="150"/>
      <c r="E402" s="151"/>
    </row>
    <row r="403" spans="2:5" ht="15.75">
      <c r="B403" s="149"/>
      <c r="C403" s="150"/>
      <c r="D403" s="150"/>
      <c r="E403" s="151"/>
    </row>
    <row r="404" spans="2:5" ht="15.75">
      <c r="B404" s="149"/>
      <c r="C404" s="150"/>
      <c r="D404" s="150"/>
      <c r="E404" s="151"/>
    </row>
    <row r="405" spans="2:5" ht="15.75">
      <c r="B405" s="149"/>
      <c r="C405" s="150"/>
      <c r="D405" s="150"/>
      <c r="E405" s="151"/>
    </row>
    <row r="406" spans="2:5" ht="15.75">
      <c r="B406" s="149"/>
      <c r="C406" s="150"/>
      <c r="D406" s="150"/>
      <c r="E406" s="151"/>
    </row>
  </sheetData>
  <sheetProtection/>
  <mergeCells count="4">
    <mergeCell ref="A6:G6"/>
    <mergeCell ref="C1:G1"/>
    <mergeCell ref="C2:G2"/>
    <mergeCell ref="C3:G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82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370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663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08" t="s">
        <v>612</v>
      </c>
      <c r="B5" s="408"/>
      <c r="C5" s="408"/>
      <c r="D5" s="408"/>
      <c r="E5" s="408"/>
      <c r="F5" s="408"/>
      <c r="G5" s="408"/>
      <c r="H5" s="408"/>
    </row>
    <row r="6" ht="12" customHeight="1"/>
    <row r="7" spans="1:8" s="133" customFormat="1" ht="51" customHeight="1">
      <c r="A7" s="131" t="s">
        <v>371</v>
      </c>
      <c r="B7" s="131" t="s">
        <v>205</v>
      </c>
      <c r="C7" s="131" t="s">
        <v>225</v>
      </c>
      <c r="D7" s="131" t="s">
        <v>226</v>
      </c>
      <c r="E7" s="131" t="s">
        <v>227</v>
      </c>
      <c r="F7" s="131" t="s">
        <v>228</v>
      </c>
      <c r="G7" s="132" t="s">
        <v>594</v>
      </c>
      <c r="H7" s="132" t="s">
        <v>624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376</v>
      </c>
      <c r="B9" s="36" t="s">
        <v>157</v>
      </c>
      <c r="C9" s="155" t="s">
        <v>362</v>
      </c>
      <c r="D9" s="155"/>
      <c r="E9" s="156"/>
      <c r="F9" s="155"/>
      <c r="G9" s="388">
        <f>G10+G18+G26+G51</f>
        <v>12448.890449999999</v>
      </c>
      <c r="H9" s="388">
        <f>H10+H18+H26+H51</f>
        <v>11451.70715</v>
      </c>
    </row>
    <row r="10" spans="1:8" s="160" customFormat="1" ht="27" customHeight="1">
      <c r="A10" s="54" t="s">
        <v>359</v>
      </c>
      <c r="B10" s="36" t="s">
        <v>157</v>
      </c>
      <c r="C10" s="119" t="s">
        <v>362</v>
      </c>
      <c r="D10" s="119" t="s">
        <v>363</v>
      </c>
      <c r="E10" s="159"/>
      <c r="F10" s="141"/>
      <c r="G10" s="57">
        <f aca="true" t="shared" si="0" ref="G10:H14">G11</f>
        <v>1263.14015</v>
      </c>
      <c r="H10" s="57">
        <f t="shared" si="0"/>
        <v>1206.89479</v>
      </c>
    </row>
    <row r="11" spans="1:8" ht="30" customHeight="1">
      <c r="A11" s="161" t="s">
        <v>230</v>
      </c>
      <c r="B11" s="58" t="s">
        <v>157</v>
      </c>
      <c r="C11" s="162" t="s">
        <v>362</v>
      </c>
      <c r="D11" s="162" t="s">
        <v>363</v>
      </c>
      <c r="E11" s="74" t="s">
        <v>107</v>
      </c>
      <c r="F11" s="163"/>
      <c r="G11" s="164">
        <f t="shared" si="0"/>
        <v>1263.14015</v>
      </c>
      <c r="H11" s="164">
        <f t="shared" si="0"/>
        <v>1206.89479</v>
      </c>
    </row>
    <row r="12" spans="1:8" ht="13.5" customHeight="1">
      <c r="A12" s="165" t="s">
        <v>187</v>
      </c>
      <c r="B12" s="44" t="s">
        <v>157</v>
      </c>
      <c r="C12" s="166" t="s">
        <v>362</v>
      </c>
      <c r="D12" s="166" t="s">
        <v>363</v>
      </c>
      <c r="E12" s="51" t="s">
        <v>108</v>
      </c>
      <c r="F12" s="166"/>
      <c r="G12" s="167">
        <f t="shared" si="0"/>
        <v>1263.14015</v>
      </c>
      <c r="H12" s="167">
        <f t="shared" si="0"/>
        <v>1206.89479</v>
      </c>
    </row>
    <row r="13" spans="1:9" ht="27.75" customHeight="1">
      <c r="A13" s="125" t="s">
        <v>188</v>
      </c>
      <c r="B13" s="37" t="s">
        <v>157</v>
      </c>
      <c r="C13" s="140" t="s">
        <v>362</v>
      </c>
      <c r="D13" s="140" t="s">
        <v>363</v>
      </c>
      <c r="E13" s="48" t="s">
        <v>109</v>
      </c>
      <c r="F13" s="168"/>
      <c r="G13" s="169">
        <f t="shared" si="0"/>
        <v>1263.14015</v>
      </c>
      <c r="H13" s="169">
        <f t="shared" si="0"/>
        <v>1206.89479</v>
      </c>
      <c r="I13" s="170"/>
    </row>
    <row r="14" spans="1:8" ht="54" customHeight="1">
      <c r="A14" s="59" t="s">
        <v>231</v>
      </c>
      <c r="B14" s="37" t="s">
        <v>157</v>
      </c>
      <c r="C14" s="140" t="s">
        <v>362</v>
      </c>
      <c r="D14" s="140" t="s">
        <v>363</v>
      </c>
      <c r="E14" s="48" t="s">
        <v>109</v>
      </c>
      <c r="F14" s="168" t="s">
        <v>540</v>
      </c>
      <c r="G14" s="169">
        <f t="shared" si="0"/>
        <v>1263.14015</v>
      </c>
      <c r="H14" s="169">
        <f t="shared" si="0"/>
        <v>1206.89479</v>
      </c>
    </row>
    <row r="15" spans="1:8" ht="17.25" customHeight="1">
      <c r="A15" s="59" t="s">
        <v>232</v>
      </c>
      <c r="B15" s="37" t="s">
        <v>157</v>
      </c>
      <c r="C15" s="140" t="s">
        <v>362</v>
      </c>
      <c r="D15" s="140" t="s">
        <v>363</v>
      </c>
      <c r="E15" s="48" t="s">
        <v>109</v>
      </c>
      <c r="F15" s="168" t="s">
        <v>464</v>
      </c>
      <c r="G15" s="169">
        <f>G16+G17</f>
        <v>1263.14015</v>
      </c>
      <c r="H15" s="169">
        <f>H16+H17</f>
        <v>1206.89479</v>
      </c>
    </row>
    <row r="16" spans="1:8" ht="15.75">
      <c r="A16" s="125" t="s">
        <v>189</v>
      </c>
      <c r="B16" s="37" t="s">
        <v>157</v>
      </c>
      <c r="C16" s="140" t="s">
        <v>362</v>
      </c>
      <c r="D16" s="140" t="s">
        <v>363</v>
      </c>
      <c r="E16" s="48" t="s">
        <v>109</v>
      </c>
      <c r="F16" s="140">
        <v>121</v>
      </c>
      <c r="G16" s="171">
        <f>1200-279.85985</f>
        <v>920.14015</v>
      </c>
      <c r="H16" s="171">
        <f>1200-336.10521</f>
        <v>863.8947900000001</v>
      </c>
    </row>
    <row r="17" spans="1:8" ht="38.25">
      <c r="A17" s="125" t="s">
        <v>191</v>
      </c>
      <c r="B17" s="37" t="s">
        <v>157</v>
      </c>
      <c r="C17" s="140" t="s">
        <v>362</v>
      </c>
      <c r="D17" s="140" t="s">
        <v>363</v>
      </c>
      <c r="E17" s="48" t="s">
        <v>109</v>
      </c>
      <c r="F17" s="140" t="s">
        <v>192</v>
      </c>
      <c r="G17" s="171">
        <v>343</v>
      </c>
      <c r="H17" s="171">
        <v>343</v>
      </c>
    </row>
    <row r="18" spans="1:10" s="160" customFormat="1" ht="42" customHeight="1">
      <c r="A18" s="54" t="s">
        <v>385</v>
      </c>
      <c r="B18" s="37" t="s">
        <v>157</v>
      </c>
      <c r="C18" s="34" t="s">
        <v>362</v>
      </c>
      <c r="D18" s="34" t="s">
        <v>365</v>
      </c>
      <c r="E18" s="148"/>
      <c r="F18" s="34"/>
      <c r="G18" s="35">
        <f aca="true" t="shared" si="1" ref="G18:H22">G19</f>
        <v>898</v>
      </c>
      <c r="H18" s="35">
        <f t="shared" si="1"/>
        <v>898</v>
      </c>
      <c r="J18" s="172"/>
    </row>
    <row r="19" spans="1:8" ht="27" customHeight="1">
      <c r="A19" s="161" t="s">
        <v>193</v>
      </c>
      <c r="B19" s="37" t="s">
        <v>157</v>
      </c>
      <c r="C19" s="50" t="s">
        <v>362</v>
      </c>
      <c r="D19" s="50" t="s">
        <v>365</v>
      </c>
      <c r="E19" s="74" t="s">
        <v>110</v>
      </c>
      <c r="F19" s="50"/>
      <c r="G19" s="173">
        <f t="shared" si="1"/>
        <v>898</v>
      </c>
      <c r="H19" s="173">
        <f t="shared" si="1"/>
        <v>898</v>
      </c>
    </row>
    <row r="20" spans="1:8" ht="15" customHeight="1">
      <c r="A20" s="174" t="s">
        <v>233</v>
      </c>
      <c r="B20" s="37" t="s">
        <v>157</v>
      </c>
      <c r="C20" s="45" t="s">
        <v>362</v>
      </c>
      <c r="D20" s="45" t="s">
        <v>365</v>
      </c>
      <c r="E20" s="51" t="s">
        <v>111</v>
      </c>
      <c r="F20" s="62"/>
      <c r="G20" s="175">
        <f t="shared" si="1"/>
        <v>898</v>
      </c>
      <c r="H20" s="175">
        <f t="shared" si="1"/>
        <v>898</v>
      </c>
    </row>
    <row r="21" spans="1:8" ht="25.5" customHeight="1">
      <c r="A21" s="125" t="s">
        <v>188</v>
      </c>
      <c r="B21" s="37" t="s">
        <v>157</v>
      </c>
      <c r="C21" s="24" t="s">
        <v>362</v>
      </c>
      <c r="D21" s="24" t="s">
        <v>365</v>
      </c>
      <c r="E21" s="48" t="s">
        <v>112</v>
      </c>
      <c r="F21" s="25"/>
      <c r="G21" s="169">
        <f t="shared" si="1"/>
        <v>898</v>
      </c>
      <c r="H21" s="169">
        <f t="shared" si="1"/>
        <v>898</v>
      </c>
    </row>
    <row r="22" spans="1:8" ht="51.75" customHeight="1">
      <c r="A22" s="59" t="s">
        <v>231</v>
      </c>
      <c r="B22" s="37" t="s">
        <v>157</v>
      </c>
      <c r="C22" s="24" t="s">
        <v>362</v>
      </c>
      <c r="D22" s="24" t="s">
        <v>365</v>
      </c>
      <c r="E22" s="48" t="s">
        <v>112</v>
      </c>
      <c r="F22" s="25" t="s">
        <v>540</v>
      </c>
      <c r="G22" s="169">
        <f t="shared" si="1"/>
        <v>898</v>
      </c>
      <c r="H22" s="169">
        <f t="shared" si="1"/>
        <v>898</v>
      </c>
    </row>
    <row r="23" spans="1:8" ht="17.25" customHeight="1">
      <c r="A23" s="59" t="s">
        <v>232</v>
      </c>
      <c r="B23" s="37" t="s">
        <v>157</v>
      </c>
      <c r="C23" s="24" t="s">
        <v>362</v>
      </c>
      <c r="D23" s="24" t="s">
        <v>365</v>
      </c>
      <c r="E23" s="48" t="s">
        <v>112</v>
      </c>
      <c r="F23" s="25" t="s">
        <v>464</v>
      </c>
      <c r="G23" s="169">
        <f>G24+G25</f>
        <v>898</v>
      </c>
      <c r="H23" s="169">
        <f>H24+H25</f>
        <v>898</v>
      </c>
    </row>
    <row r="24" spans="1:8" ht="15.75">
      <c r="A24" s="125" t="s">
        <v>189</v>
      </c>
      <c r="B24" s="37" t="s">
        <v>157</v>
      </c>
      <c r="C24" s="140" t="s">
        <v>362</v>
      </c>
      <c r="D24" s="140" t="s">
        <v>365</v>
      </c>
      <c r="E24" s="48" t="s">
        <v>112</v>
      </c>
      <c r="F24" s="140">
        <v>121</v>
      </c>
      <c r="G24" s="171">
        <v>690</v>
      </c>
      <c r="H24" s="171">
        <v>690</v>
      </c>
    </row>
    <row r="25" spans="1:8" ht="38.25">
      <c r="A25" s="125" t="s">
        <v>191</v>
      </c>
      <c r="B25" s="37" t="s">
        <v>157</v>
      </c>
      <c r="C25" s="140" t="s">
        <v>362</v>
      </c>
      <c r="D25" s="140" t="s">
        <v>365</v>
      </c>
      <c r="E25" s="48" t="s">
        <v>112</v>
      </c>
      <c r="F25" s="140" t="s">
        <v>192</v>
      </c>
      <c r="G25" s="171">
        <v>208</v>
      </c>
      <c r="H25" s="171">
        <v>208</v>
      </c>
    </row>
    <row r="26" spans="1:8" s="160" customFormat="1" ht="40.5" customHeight="1">
      <c r="A26" s="176" t="s">
        <v>355</v>
      </c>
      <c r="B26" s="36" t="s">
        <v>157</v>
      </c>
      <c r="C26" s="177" t="s">
        <v>362</v>
      </c>
      <c r="D26" s="177" t="s">
        <v>364</v>
      </c>
      <c r="E26" s="148"/>
      <c r="F26" s="177"/>
      <c r="G26" s="63">
        <f>G27</f>
        <v>9970.4503</v>
      </c>
      <c r="H26" s="63">
        <f>H27</f>
        <v>9029.51236</v>
      </c>
    </row>
    <row r="27" spans="1:8" ht="30" customHeight="1">
      <c r="A27" s="46" t="s">
        <v>303</v>
      </c>
      <c r="B27" s="58" t="s">
        <v>157</v>
      </c>
      <c r="C27" s="50" t="s">
        <v>362</v>
      </c>
      <c r="D27" s="50" t="s">
        <v>364</v>
      </c>
      <c r="E27" s="74" t="s">
        <v>113</v>
      </c>
      <c r="F27" s="50"/>
      <c r="G27" s="178">
        <f>G28+G46</f>
        <v>9970.4503</v>
      </c>
      <c r="H27" s="178">
        <f>H28+H46</f>
        <v>9029.51236</v>
      </c>
    </row>
    <row r="28" spans="1:8" ht="26.25" customHeight="1">
      <c r="A28" s="26" t="s">
        <v>234</v>
      </c>
      <c r="B28" s="37" t="s">
        <v>157</v>
      </c>
      <c r="C28" s="24" t="s">
        <v>362</v>
      </c>
      <c r="D28" s="24" t="s">
        <v>364</v>
      </c>
      <c r="E28" s="48" t="s">
        <v>114</v>
      </c>
      <c r="F28" s="24"/>
      <c r="G28" s="179">
        <f>G29+G35</f>
        <v>9969.4503</v>
      </c>
      <c r="H28" s="179">
        <f>H29+H35</f>
        <v>9028.51236</v>
      </c>
    </row>
    <row r="29" spans="1:8" ht="27" customHeight="1">
      <c r="A29" s="125" t="s">
        <v>188</v>
      </c>
      <c r="B29" s="37" t="s">
        <v>157</v>
      </c>
      <c r="C29" s="24" t="s">
        <v>362</v>
      </c>
      <c r="D29" s="24" t="s">
        <v>364</v>
      </c>
      <c r="E29" s="48" t="s">
        <v>115</v>
      </c>
      <c r="F29" s="24"/>
      <c r="G29" s="180">
        <f>G30</f>
        <v>8613.00015</v>
      </c>
      <c r="H29" s="180">
        <f>H30</f>
        <v>8028.34858</v>
      </c>
    </row>
    <row r="30" spans="1:8" ht="43.5" customHeight="1">
      <c r="A30" s="59" t="s">
        <v>231</v>
      </c>
      <c r="B30" s="37" t="s">
        <v>157</v>
      </c>
      <c r="C30" s="24" t="s">
        <v>362</v>
      </c>
      <c r="D30" s="24" t="s">
        <v>364</v>
      </c>
      <c r="E30" s="48" t="s">
        <v>115</v>
      </c>
      <c r="F30" s="24" t="s">
        <v>540</v>
      </c>
      <c r="G30" s="180">
        <f>G31</f>
        <v>8613.00015</v>
      </c>
      <c r="H30" s="180">
        <f>H31</f>
        <v>8028.34858</v>
      </c>
    </row>
    <row r="31" spans="1:8" ht="16.5" customHeight="1">
      <c r="A31" s="125" t="s">
        <v>197</v>
      </c>
      <c r="B31" s="37" t="s">
        <v>157</v>
      </c>
      <c r="C31" s="24" t="s">
        <v>362</v>
      </c>
      <c r="D31" s="24" t="s">
        <v>364</v>
      </c>
      <c r="E31" s="48" t="s">
        <v>115</v>
      </c>
      <c r="F31" s="24" t="s">
        <v>464</v>
      </c>
      <c r="G31" s="144">
        <f>G32+G34+G33</f>
        <v>8613.00015</v>
      </c>
      <c r="H31" s="144">
        <f>H32+H34+H33</f>
        <v>8028.34858</v>
      </c>
    </row>
    <row r="32" spans="1:8" ht="15.75">
      <c r="A32" s="125" t="s">
        <v>189</v>
      </c>
      <c r="B32" s="37" t="s">
        <v>157</v>
      </c>
      <c r="C32" s="24" t="s">
        <v>362</v>
      </c>
      <c r="D32" s="24" t="s">
        <v>364</v>
      </c>
      <c r="E32" s="48" t="s">
        <v>115</v>
      </c>
      <c r="F32" s="24" t="s">
        <v>377</v>
      </c>
      <c r="G32" s="181">
        <f>6200-279.85985</f>
        <v>5920.14015</v>
      </c>
      <c r="H32" s="181">
        <f>6200-672.21042</f>
        <v>5527.78958</v>
      </c>
    </row>
    <row r="33" spans="1:8" ht="15.75">
      <c r="A33" s="125" t="s">
        <v>200</v>
      </c>
      <c r="B33" s="37" t="s">
        <v>157</v>
      </c>
      <c r="C33" s="24" t="s">
        <v>362</v>
      </c>
      <c r="D33" s="24" t="s">
        <v>364</v>
      </c>
      <c r="E33" s="48" t="s">
        <v>115</v>
      </c>
      <c r="F33" s="24" t="s">
        <v>378</v>
      </c>
      <c r="G33" s="181">
        <v>0</v>
      </c>
      <c r="H33" s="181">
        <v>0</v>
      </c>
    </row>
    <row r="34" spans="1:8" ht="41.25" customHeight="1">
      <c r="A34" s="125" t="s">
        <v>191</v>
      </c>
      <c r="B34" s="37" t="s">
        <v>157</v>
      </c>
      <c r="C34" s="24" t="s">
        <v>362</v>
      </c>
      <c r="D34" s="24" t="s">
        <v>364</v>
      </c>
      <c r="E34" s="48" t="s">
        <v>115</v>
      </c>
      <c r="F34" s="24" t="s">
        <v>192</v>
      </c>
      <c r="G34" s="300">
        <v>2692.86</v>
      </c>
      <c r="H34" s="300">
        <v>2500.559</v>
      </c>
    </row>
    <row r="35" spans="1:8" ht="19.5" customHeight="1">
      <c r="A35" s="125" t="s">
        <v>196</v>
      </c>
      <c r="B35" s="37" t="s">
        <v>157</v>
      </c>
      <c r="C35" s="24" t="s">
        <v>362</v>
      </c>
      <c r="D35" s="24" t="s">
        <v>364</v>
      </c>
      <c r="E35" s="48" t="s">
        <v>116</v>
      </c>
      <c r="F35" s="24"/>
      <c r="G35" s="179">
        <f>G36+G40</f>
        <v>1356.45015</v>
      </c>
      <c r="H35" s="179">
        <f>H36+H40</f>
        <v>1000.1637800000001</v>
      </c>
    </row>
    <row r="36" spans="1:8" ht="29.25" customHeight="1">
      <c r="A36" s="28" t="s">
        <v>235</v>
      </c>
      <c r="B36" s="37" t="s">
        <v>157</v>
      </c>
      <c r="C36" s="24" t="s">
        <v>362</v>
      </c>
      <c r="D36" s="24" t="s">
        <v>364</v>
      </c>
      <c r="E36" s="48" t="s">
        <v>116</v>
      </c>
      <c r="F36" s="24" t="s">
        <v>236</v>
      </c>
      <c r="G36" s="179">
        <f>G37</f>
        <v>1141.45015</v>
      </c>
      <c r="H36" s="179">
        <f>H37</f>
        <v>985.1637800000001</v>
      </c>
    </row>
    <row r="37" spans="1:8" ht="28.5" customHeight="1">
      <c r="A37" s="125" t="s">
        <v>237</v>
      </c>
      <c r="B37" s="37" t="s">
        <v>157</v>
      </c>
      <c r="C37" s="24" t="s">
        <v>362</v>
      </c>
      <c r="D37" s="24" t="s">
        <v>364</v>
      </c>
      <c r="E37" s="48" t="s">
        <v>116</v>
      </c>
      <c r="F37" s="24" t="s">
        <v>198</v>
      </c>
      <c r="G37" s="181">
        <f>G38+G39</f>
        <v>1141.45015</v>
      </c>
      <c r="H37" s="181">
        <f>H38+H39</f>
        <v>985.1637800000001</v>
      </c>
    </row>
    <row r="38" spans="1:8" ht="25.5">
      <c r="A38" s="26" t="s">
        <v>379</v>
      </c>
      <c r="B38" s="37" t="s">
        <v>157</v>
      </c>
      <c r="C38" s="24" t="s">
        <v>362</v>
      </c>
      <c r="D38" s="24" t="s">
        <v>364</v>
      </c>
      <c r="E38" s="48" t="s">
        <v>116</v>
      </c>
      <c r="F38" s="24" t="s">
        <v>380</v>
      </c>
      <c r="G38" s="300">
        <v>341.94</v>
      </c>
      <c r="H38" s="179">
        <f>341.94</f>
        <v>341.94</v>
      </c>
    </row>
    <row r="39" spans="1:8" ht="27" customHeight="1">
      <c r="A39" s="26" t="s">
        <v>457</v>
      </c>
      <c r="B39" s="37" t="s">
        <v>157</v>
      </c>
      <c r="C39" s="24" t="s">
        <v>362</v>
      </c>
      <c r="D39" s="24" t="s">
        <v>364</v>
      </c>
      <c r="E39" s="48" t="s">
        <v>116</v>
      </c>
      <c r="F39" s="24" t="s">
        <v>381</v>
      </c>
      <c r="G39" s="179">
        <f>1079.37-279.85985</f>
        <v>799.5101499999998</v>
      </c>
      <c r="H39" s="179">
        <f>979.329-336.10522</f>
        <v>643.22378</v>
      </c>
    </row>
    <row r="40" spans="1:8" ht="16.5" customHeight="1">
      <c r="A40" s="26" t="s">
        <v>46</v>
      </c>
      <c r="B40" s="37" t="s">
        <v>157</v>
      </c>
      <c r="C40" s="24" t="s">
        <v>362</v>
      </c>
      <c r="D40" s="24" t="s">
        <v>364</v>
      </c>
      <c r="E40" s="48" t="s">
        <v>116</v>
      </c>
      <c r="F40" s="24" t="s">
        <v>238</v>
      </c>
      <c r="G40" s="181">
        <f>G41+G43</f>
        <v>215</v>
      </c>
      <c r="H40" s="181">
        <f>H41+H43</f>
        <v>15</v>
      </c>
    </row>
    <row r="41" spans="1:8" ht="16.5" customHeight="1">
      <c r="A41" s="26" t="s">
        <v>239</v>
      </c>
      <c r="B41" s="37" t="s">
        <v>539</v>
      </c>
      <c r="C41" s="24" t="s">
        <v>362</v>
      </c>
      <c r="D41" s="24" t="s">
        <v>364</v>
      </c>
      <c r="E41" s="48" t="s">
        <v>116</v>
      </c>
      <c r="F41" s="24" t="s">
        <v>240</v>
      </c>
      <c r="G41" s="181">
        <f>G42</f>
        <v>0</v>
      </c>
      <c r="H41" s="181">
        <f>H42</f>
        <v>0</v>
      </c>
    </row>
    <row r="42" spans="1:8" ht="66.75" customHeight="1">
      <c r="A42" s="182" t="s">
        <v>241</v>
      </c>
      <c r="B42" s="37" t="s">
        <v>539</v>
      </c>
      <c r="C42" s="24" t="s">
        <v>362</v>
      </c>
      <c r="D42" s="24" t="s">
        <v>364</v>
      </c>
      <c r="E42" s="48" t="s">
        <v>116</v>
      </c>
      <c r="F42" s="24" t="s">
        <v>299</v>
      </c>
      <c r="G42" s="181"/>
      <c r="H42" s="181"/>
    </row>
    <row r="43" spans="1:8" ht="18" customHeight="1">
      <c r="A43" s="28" t="s">
        <v>242</v>
      </c>
      <c r="B43" s="37" t="s">
        <v>157</v>
      </c>
      <c r="C43" s="24" t="s">
        <v>362</v>
      </c>
      <c r="D43" s="24" t="s">
        <v>364</v>
      </c>
      <c r="E43" s="48" t="s">
        <v>116</v>
      </c>
      <c r="F43" s="24" t="s">
        <v>201</v>
      </c>
      <c r="G43" s="181">
        <f>G44+G45</f>
        <v>215</v>
      </c>
      <c r="H43" s="179">
        <f>H44+H45</f>
        <v>15</v>
      </c>
    </row>
    <row r="44" spans="1:8" ht="17.25" customHeight="1">
      <c r="A44" s="28" t="s">
        <v>243</v>
      </c>
      <c r="B44" s="37" t="s">
        <v>157</v>
      </c>
      <c r="C44" s="24" t="s">
        <v>362</v>
      </c>
      <c r="D44" s="24" t="s">
        <v>364</v>
      </c>
      <c r="E44" s="48" t="s">
        <v>116</v>
      </c>
      <c r="F44" s="24" t="s">
        <v>383</v>
      </c>
      <c r="G44" s="181">
        <v>15</v>
      </c>
      <c r="H44" s="179">
        <v>15</v>
      </c>
    </row>
    <row r="45" spans="1:8" ht="17.25" customHeight="1">
      <c r="A45" s="28" t="s">
        <v>204</v>
      </c>
      <c r="B45" s="37" t="s">
        <v>157</v>
      </c>
      <c r="C45" s="24" t="s">
        <v>362</v>
      </c>
      <c r="D45" s="24" t="s">
        <v>364</v>
      </c>
      <c r="E45" s="48" t="s">
        <v>116</v>
      </c>
      <c r="F45" s="24" t="s">
        <v>203</v>
      </c>
      <c r="G45" s="181">
        <v>200</v>
      </c>
      <c r="H45" s="179">
        <v>0</v>
      </c>
    </row>
    <row r="46" spans="1:10" ht="29.25" customHeight="1">
      <c r="A46" s="66" t="s">
        <v>244</v>
      </c>
      <c r="B46" s="36" t="s">
        <v>157</v>
      </c>
      <c r="C46" s="50" t="s">
        <v>362</v>
      </c>
      <c r="D46" s="50" t="s">
        <v>364</v>
      </c>
      <c r="E46" s="74" t="s">
        <v>118</v>
      </c>
      <c r="F46" s="50"/>
      <c r="G46" s="173">
        <f aca="true" t="shared" si="2" ref="G46:H48">G47</f>
        <v>1</v>
      </c>
      <c r="H46" s="173">
        <f t="shared" si="2"/>
        <v>1</v>
      </c>
      <c r="J46" s="127"/>
    </row>
    <row r="47" spans="1:8" ht="30.75" customHeight="1">
      <c r="A47" s="183" t="s">
        <v>207</v>
      </c>
      <c r="B47" s="44" t="s">
        <v>157</v>
      </c>
      <c r="C47" s="45" t="s">
        <v>362</v>
      </c>
      <c r="D47" s="45" t="s">
        <v>364</v>
      </c>
      <c r="E47" s="51" t="s">
        <v>117</v>
      </c>
      <c r="F47" s="45"/>
      <c r="G47" s="175">
        <f t="shared" si="2"/>
        <v>1</v>
      </c>
      <c r="H47" s="175">
        <f t="shared" si="2"/>
        <v>1</v>
      </c>
    </row>
    <row r="48" spans="1:8" ht="30.75" customHeight="1">
      <c r="A48" s="28" t="s">
        <v>235</v>
      </c>
      <c r="B48" s="37" t="s">
        <v>157</v>
      </c>
      <c r="C48" s="45" t="s">
        <v>362</v>
      </c>
      <c r="D48" s="45" t="s">
        <v>364</v>
      </c>
      <c r="E48" s="51" t="s">
        <v>117</v>
      </c>
      <c r="F48" s="29" t="s">
        <v>236</v>
      </c>
      <c r="G48" s="175">
        <f t="shared" si="2"/>
        <v>1</v>
      </c>
      <c r="H48" s="175">
        <f t="shared" si="2"/>
        <v>1</v>
      </c>
    </row>
    <row r="49" spans="1:8" ht="30.75" customHeight="1">
      <c r="A49" s="125" t="s">
        <v>237</v>
      </c>
      <c r="B49" s="37" t="s">
        <v>157</v>
      </c>
      <c r="C49" s="24" t="s">
        <v>362</v>
      </c>
      <c r="D49" s="24" t="s">
        <v>364</v>
      </c>
      <c r="E49" s="48" t="s">
        <v>117</v>
      </c>
      <c r="F49" s="24" t="s">
        <v>198</v>
      </c>
      <c r="G49" s="181">
        <f>G50</f>
        <v>1</v>
      </c>
      <c r="H49" s="181">
        <f>H50</f>
        <v>1</v>
      </c>
    </row>
    <row r="50" spans="1:8" ht="25.5" customHeight="1">
      <c r="A50" s="26" t="s">
        <v>457</v>
      </c>
      <c r="B50" s="37" t="s">
        <v>157</v>
      </c>
      <c r="C50" s="24" t="s">
        <v>362</v>
      </c>
      <c r="D50" s="24" t="s">
        <v>364</v>
      </c>
      <c r="E50" s="48" t="s">
        <v>117</v>
      </c>
      <c r="F50" s="24" t="s">
        <v>381</v>
      </c>
      <c r="G50" s="181">
        <v>1</v>
      </c>
      <c r="H50" s="181">
        <v>1</v>
      </c>
    </row>
    <row r="51" spans="1:8" s="160" customFormat="1" ht="14.25" customHeight="1">
      <c r="A51" s="54" t="s">
        <v>386</v>
      </c>
      <c r="B51" s="36" t="s">
        <v>157</v>
      </c>
      <c r="C51" s="101" t="s">
        <v>362</v>
      </c>
      <c r="D51" s="101" t="s">
        <v>373</v>
      </c>
      <c r="E51" s="148"/>
      <c r="F51" s="101"/>
      <c r="G51" s="136">
        <f>G52+G62</f>
        <v>317.3</v>
      </c>
      <c r="H51" s="136">
        <f>H52+H62</f>
        <v>317.3</v>
      </c>
    </row>
    <row r="52" spans="1:8" ht="29.25" customHeight="1">
      <c r="A52" s="66" t="s">
        <v>244</v>
      </c>
      <c r="B52" s="58" t="s">
        <v>157</v>
      </c>
      <c r="C52" s="50" t="s">
        <v>362</v>
      </c>
      <c r="D52" s="50" t="s">
        <v>373</v>
      </c>
      <c r="E52" s="74" t="s">
        <v>118</v>
      </c>
      <c r="F52" s="50"/>
      <c r="G52" s="173">
        <f>G53</f>
        <v>167.3</v>
      </c>
      <c r="H52" s="173">
        <f>H53</f>
        <v>167.3</v>
      </c>
    </row>
    <row r="53" spans="1:8" s="139" customFormat="1" ht="29.25" customHeight="1">
      <c r="A53" s="184" t="s">
        <v>208</v>
      </c>
      <c r="B53" s="37" t="s">
        <v>157</v>
      </c>
      <c r="C53" s="62" t="s">
        <v>362</v>
      </c>
      <c r="D53" s="62" t="s">
        <v>373</v>
      </c>
      <c r="E53" s="51" t="s">
        <v>618</v>
      </c>
      <c r="F53" s="62"/>
      <c r="G53" s="138">
        <f>G54+G58</f>
        <v>167.3</v>
      </c>
      <c r="H53" s="138">
        <f>H54+H58</f>
        <v>167.3</v>
      </c>
    </row>
    <row r="54" spans="1:8" s="139" customFormat="1" ht="43.5" customHeight="1">
      <c r="A54" s="59" t="s">
        <v>231</v>
      </c>
      <c r="B54" s="37" t="s">
        <v>157</v>
      </c>
      <c r="C54" s="40" t="s">
        <v>362</v>
      </c>
      <c r="D54" s="40" t="s">
        <v>373</v>
      </c>
      <c r="E54" s="71" t="s">
        <v>618</v>
      </c>
      <c r="F54" s="40" t="s">
        <v>540</v>
      </c>
      <c r="G54" s="138">
        <f>G55</f>
        <v>131.3</v>
      </c>
      <c r="H54" s="138">
        <f>H55</f>
        <v>131.3</v>
      </c>
    </row>
    <row r="55" spans="1:8" ht="17.25" customHeight="1">
      <c r="A55" s="125" t="s">
        <v>197</v>
      </c>
      <c r="B55" s="37" t="s">
        <v>157</v>
      </c>
      <c r="C55" s="25" t="s">
        <v>362</v>
      </c>
      <c r="D55" s="25" t="s">
        <v>373</v>
      </c>
      <c r="E55" s="48" t="s">
        <v>618</v>
      </c>
      <c r="F55" s="25" t="s">
        <v>464</v>
      </c>
      <c r="G55" s="144">
        <f>G56+G57</f>
        <v>131.3</v>
      </c>
      <c r="H55" s="144">
        <f>H56+H57</f>
        <v>131.3</v>
      </c>
    </row>
    <row r="56" spans="1:8" ht="15.75">
      <c r="A56" s="125" t="s">
        <v>189</v>
      </c>
      <c r="B56" s="37" t="s">
        <v>157</v>
      </c>
      <c r="C56" s="25" t="s">
        <v>362</v>
      </c>
      <c r="D56" s="25" t="s">
        <v>373</v>
      </c>
      <c r="E56" s="48" t="s">
        <v>618</v>
      </c>
      <c r="F56" s="24" t="s">
        <v>377</v>
      </c>
      <c r="G56" s="300">
        <v>101</v>
      </c>
      <c r="H56" s="300">
        <v>101</v>
      </c>
    </row>
    <row r="57" spans="1:8" ht="38.25">
      <c r="A57" s="125" t="s">
        <v>191</v>
      </c>
      <c r="B57" s="37" t="s">
        <v>157</v>
      </c>
      <c r="C57" s="25" t="s">
        <v>362</v>
      </c>
      <c r="D57" s="25" t="s">
        <v>373</v>
      </c>
      <c r="E57" s="48" t="s">
        <v>618</v>
      </c>
      <c r="F57" s="24" t="s">
        <v>192</v>
      </c>
      <c r="G57" s="300">
        <f>30+0.3</f>
        <v>30.3</v>
      </c>
      <c r="H57" s="300">
        <f>30+0.3</f>
        <v>30.3</v>
      </c>
    </row>
    <row r="58" spans="1:8" ht="25.5">
      <c r="A58" s="28" t="s">
        <v>235</v>
      </c>
      <c r="B58" s="37" t="s">
        <v>157</v>
      </c>
      <c r="C58" s="25" t="s">
        <v>362</v>
      </c>
      <c r="D58" s="25" t="s">
        <v>373</v>
      </c>
      <c r="E58" s="48" t="s">
        <v>618</v>
      </c>
      <c r="F58" s="24" t="s">
        <v>236</v>
      </c>
      <c r="G58" s="181">
        <f>G59</f>
        <v>36</v>
      </c>
      <c r="H58" s="181">
        <f>H59</f>
        <v>36</v>
      </c>
    </row>
    <row r="59" spans="1:8" ht="25.5">
      <c r="A59" s="125" t="s">
        <v>199</v>
      </c>
      <c r="B59" s="37" t="s">
        <v>157</v>
      </c>
      <c r="C59" s="25" t="s">
        <v>362</v>
      </c>
      <c r="D59" s="25" t="s">
        <v>373</v>
      </c>
      <c r="E59" s="48" t="s">
        <v>618</v>
      </c>
      <c r="F59" s="24" t="s">
        <v>198</v>
      </c>
      <c r="G59" s="181">
        <f>G60+G61</f>
        <v>36</v>
      </c>
      <c r="H59" s="181">
        <f>H60+H61</f>
        <v>36</v>
      </c>
    </row>
    <row r="60" spans="1:8" ht="25.5">
      <c r="A60" s="26" t="s">
        <v>379</v>
      </c>
      <c r="B60" s="37" t="s">
        <v>157</v>
      </c>
      <c r="C60" s="25" t="s">
        <v>362</v>
      </c>
      <c r="D60" s="25" t="s">
        <v>373</v>
      </c>
      <c r="E60" s="48" t="s">
        <v>618</v>
      </c>
      <c r="F60" s="24" t="s">
        <v>380</v>
      </c>
      <c r="G60" s="325">
        <v>16</v>
      </c>
      <c r="H60" s="325">
        <v>16</v>
      </c>
    </row>
    <row r="61" spans="1:8" ht="28.5" customHeight="1">
      <c r="A61" s="26" t="s">
        <v>457</v>
      </c>
      <c r="B61" s="37" t="s">
        <v>157</v>
      </c>
      <c r="C61" s="25" t="s">
        <v>362</v>
      </c>
      <c r="D61" s="25" t="s">
        <v>373</v>
      </c>
      <c r="E61" s="48" t="s">
        <v>618</v>
      </c>
      <c r="F61" s="24" t="s">
        <v>381</v>
      </c>
      <c r="G61" s="300">
        <v>20</v>
      </c>
      <c r="H61" s="300">
        <v>20</v>
      </c>
    </row>
    <row r="62" spans="1:8" s="185" customFormat="1" ht="28.5" customHeight="1">
      <c r="A62" s="64" t="s">
        <v>210</v>
      </c>
      <c r="B62" s="58" t="s">
        <v>157</v>
      </c>
      <c r="C62" s="69" t="s">
        <v>362</v>
      </c>
      <c r="D62" s="69" t="s">
        <v>373</v>
      </c>
      <c r="E62" s="74" t="s">
        <v>120</v>
      </c>
      <c r="F62" s="50"/>
      <c r="G62" s="173">
        <f>G63+G67</f>
        <v>150</v>
      </c>
      <c r="H62" s="173">
        <f>H63+H67</f>
        <v>150</v>
      </c>
    </row>
    <row r="63" spans="1:8" s="139" customFormat="1" ht="28.5" customHeight="1">
      <c r="A63" s="46" t="s">
        <v>211</v>
      </c>
      <c r="B63" s="44" t="s">
        <v>157</v>
      </c>
      <c r="C63" s="62" t="s">
        <v>362</v>
      </c>
      <c r="D63" s="62" t="s">
        <v>373</v>
      </c>
      <c r="E63" s="51" t="s">
        <v>121</v>
      </c>
      <c r="F63" s="45"/>
      <c r="G63" s="175">
        <f aca="true" t="shared" si="3" ref="G63:H65">G64</f>
        <v>100</v>
      </c>
      <c r="H63" s="175">
        <f t="shared" si="3"/>
        <v>100</v>
      </c>
    </row>
    <row r="64" spans="1:8" s="139" customFormat="1" ht="28.5" customHeight="1">
      <c r="A64" s="28" t="s">
        <v>235</v>
      </c>
      <c r="B64" s="37" t="s">
        <v>157</v>
      </c>
      <c r="C64" s="40" t="s">
        <v>362</v>
      </c>
      <c r="D64" s="40" t="s">
        <v>373</v>
      </c>
      <c r="E64" s="71" t="s">
        <v>121</v>
      </c>
      <c r="F64" s="29" t="s">
        <v>236</v>
      </c>
      <c r="G64" s="175">
        <f t="shared" si="3"/>
        <v>100</v>
      </c>
      <c r="H64" s="175">
        <f t="shared" si="3"/>
        <v>100</v>
      </c>
    </row>
    <row r="65" spans="1:8" s="139" customFormat="1" ht="28.5" customHeight="1">
      <c r="A65" s="125" t="s">
        <v>237</v>
      </c>
      <c r="B65" s="37" t="s">
        <v>157</v>
      </c>
      <c r="C65" s="40" t="s">
        <v>362</v>
      </c>
      <c r="D65" s="40" t="s">
        <v>373</v>
      </c>
      <c r="E65" s="71" t="s">
        <v>121</v>
      </c>
      <c r="F65" s="29" t="s">
        <v>198</v>
      </c>
      <c r="G65" s="175">
        <f t="shared" si="3"/>
        <v>100</v>
      </c>
      <c r="H65" s="175">
        <f t="shared" si="3"/>
        <v>100</v>
      </c>
    </row>
    <row r="66" spans="1:8" ht="27" customHeight="1">
      <c r="A66" s="26" t="s">
        <v>457</v>
      </c>
      <c r="B66" s="37" t="s">
        <v>157</v>
      </c>
      <c r="C66" s="40" t="s">
        <v>362</v>
      </c>
      <c r="D66" s="25" t="s">
        <v>373</v>
      </c>
      <c r="E66" s="48" t="s">
        <v>121</v>
      </c>
      <c r="F66" s="24" t="s">
        <v>381</v>
      </c>
      <c r="G66" s="181">
        <v>100</v>
      </c>
      <c r="H66" s="181">
        <v>100</v>
      </c>
    </row>
    <row r="67" spans="1:8" ht="16.5" customHeight="1">
      <c r="A67" s="26" t="s">
        <v>245</v>
      </c>
      <c r="B67" s="37" t="s">
        <v>157</v>
      </c>
      <c r="C67" s="40" t="s">
        <v>362</v>
      </c>
      <c r="D67" s="25" t="s">
        <v>373</v>
      </c>
      <c r="E67" s="48" t="s">
        <v>246</v>
      </c>
      <c r="F67" s="24"/>
      <c r="G67" s="181">
        <f aca="true" t="shared" si="4" ref="G67:H69">G68</f>
        <v>50</v>
      </c>
      <c r="H67" s="181">
        <f t="shared" si="4"/>
        <v>50</v>
      </c>
    </row>
    <row r="68" spans="1:8" ht="17.25" customHeight="1">
      <c r="A68" s="26" t="s">
        <v>46</v>
      </c>
      <c r="B68" s="37" t="s">
        <v>157</v>
      </c>
      <c r="C68" s="40" t="s">
        <v>362</v>
      </c>
      <c r="D68" s="25" t="s">
        <v>373</v>
      </c>
      <c r="E68" s="48" t="s">
        <v>246</v>
      </c>
      <c r="F68" s="24" t="s">
        <v>238</v>
      </c>
      <c r="G68" s="181">
        <f t="shared" si="4"/>
        <v>50</v>
      </c>
      <c r="H68" s="181">
        <f t="shared" si="4"/>
        <v>50</v>
      </c>
    </row>
    <row r="69" spans="1:8" ht="18" customHeight="1">
      <c r="A69" s="28" t="s">
        <v>242</v>
      </c>
      <c r="B69" s="37" t="s">
        <v>157</v>
      </c>
      <c r="C69" s="40" t="s">
        <v>362</v>
      </c>
      <c r="D69" s="25" t="s">
        <v>373</v>
      </c>
      <c r="E69" s="48" t="s">
        <v>246</v>
      </c>
      <c r="F69" s="24" t="s">
        <v>201</v>
      </c>
      <c r="G69" s="181">
        <f t="shared" si="4"/>
        <v>50</v>
      </c>
      <c r="H69" s="181">
        <f t="shared" si="4"/>
        <v>50</v>
      </c>
    </row>
    <row r="70" spans="1:8" ht="15.75" customHeight="1">
      <c r="A70" s="26" t="s">
        <v>204</v>
      </c>
      <c r="B70" s="37" t="s">
        <v>157</v>
      </c>
      <c r="C70" s="40" t="s">
        <v>362</v>
      </c>
      <c r="D70" s="25" t="s">
        <v>373</v>
      </c>
      <c r="E70" s="48" t="s">
        <v>246</v>
      </c>
      <c r="F70" s="24" t="s">
        <v>203</v>
      </c>
      <c r="G70" s="181">
        <v>50</v>
      </c>
      <c r="H70" s="181">
        <v>50</v>
      </c>
    </row>
    <row r="71" spans="1:8" s="189" customFormat="1" ht="15" customHeight="1">
      <c r="A71" s="186" t="s">
        <v>387</v>
      </c>
      <c r="B71" s="36" t="s">
        <v>157</v>
      </c>
      <c r="C71" s="187" t="s">
        <v>363</v>
      </c>
      <c r="D71" s="187"/>
      <c r="E71" s="48"/>
      <c r="F71" s="187"/>
      <c r="G71" s="188">
        <f aca="true" t="shared" si="5" ref="G71:H73">G72</f>
        <v>642.2</v>
      </c>
      <c r="H71" s="188">
        <f t="shared" si="5"/>
        <v>663</v>
      </c>
    </row>
    <row r="72" spans="1:8" s="68" customFormat="1" ht="15" customHeight="1">
      <c r="A72" s="190" t="s">
        <v>388</v>
      </c>
      <c r="B72" s="36" t="s">
        <v>157</v>
      </c>
      <c r="C72" s="101" t="s">
        <v>363</v>
      </c>
      <c r="D72" s="101" t="s">
        <v>365</v>
      </c>
      <c r="E72" s="148"/>
      <c r="F72" s="101"/>
      <c r="G72" s="136">
        <f t="shared" si="5"/>
        <v>642.2</v>
      </c>
      <c r="H72" s="136">
        <f t="shared" si="5"/>
        <v>663</v>
      </c>
    </row>
    <row r="73" spans="1:11" ht="30" customHeight="1">
      <c r="A73" s="66" t="s">
        <v>244</v>
      </c>
      <c r="B73" s="58" t="s">
        <v>157</v>
      </c>
      <c r="C73" s="69" t="s">
        <v>363</v>
      </c>
      <c r="D73" s="69" t="s">
        <v>365</v>
      </c>
      <c r="E73" s="74" t="s">
        <v>118</v>
      </c>
      <c r="F73" s="69"/>
      <c r="G73" s="191">
        <f t="shared" si="5"/>
        <v>642.2</v>
      </c>
      <c r="H73" s="191">
        <f t="shared" si="5"/>
        <v>663</v>
      </c>
      <c r="J73" s="127"/>
      <c r="K73" s="127"/>
    </row>
    <row r="74" spans="1:8" s="139" customFormat="1" ht="27.75" customHeight="1">
      <c r="A74" s="184" t="s">
        <v>389</v>
      </c>
      <c r="B74" s="37" t="s">
        <v>157</v>
      </c>
      <c r="C74" s="62" t="s">
        <v>363</v>
      </c>
      <c r="D74" s="62" t="s">
        <v>365</v>
      </c>
      <c r="E74" s="51" t="s">
        <v>122</v>
      </c>
      <c r="F74" s="62"/>
      <c r="G74" s="138">
        <f>G75+G80</f>
        <v>642.2</v>
      </c>
      <c r="H74" s="138">
        <f>H75+H80</f>
        <v>663</v>
      </c>
    </row>
    <row r="75" spans="1:8" s="139" customFormat="1" ht="42" customHeight="1">
      <c r="A75" s="59" t="s">
        <v>231</v>
      </c>
      <c r="B75" s="37" t="s">
        <v>157</v>
      </c>
      <c r="C75" s="25" t="s">
        <v>363</v>
      </c>
      <c r="D75" s="25" t="s">
        <v>365</v>
      </c>
      <c r="E75" s="48" t="s">
        <v>122</v>
      </c>
      <c r="F75" s="40" t="s">
        <v>540</v>
      </c>
      <c r="G75" s="138">
        <f>G76</f>
        <v>614.5</v>
      </c>
      <c r="H75" s="138">
        <f>H76</f>
        <v>614.5</v>
      </c>
    </row>
    <row r="76" spans="1:8" ht="20.25" customHeight="1">
      <c r="A76" s="125" t="s">
        <v>197</v>
      </c>
      <c r="B76" s="37" t="s">
        <v>157</v>
      </c>
      <c r="C76" s="25" t="s">
        <v>363</v>
      </c>
      <c r="D76" s="25" t="s">
        <v>365</v>
      </c>
      <c r="E76" s="48" t="s">
        <v>122</v>
      </c>
      <c r="F76" s="25" t="s">
        <v>464</v>
      </c>
      <c r="G76" s="144">
        <f>G77+G78+G79</f>
        <v>614.5</v>
      </c>
      <c r="H76" s="144">
        <f>H77+H78+H79</f>
        <v>614.5</v>
      </c>
    </row>
    <row r="77" spans="1:8" ht="25.5">
      <c r="A77" s="125" t="s">
        <v>456</v>
      </c>
      <c r="B77" s="37" t="s">
        <v>157</v>
      </c>
      <c r="C77" s="25" t="s">
        <v>363</v>
      </c>
      <c r="D77" s="25" t="s">
        <v>365</v>
      </c>
      <c r="E77" s="48" t="s">
        <v>122</v>
      </c>
      <c r="F77" s="24" t="s">
        <v>377</v>
      </c>
      <c r="G77" s="300">
        <v>546</v>
      </c>
      <c r="H77" s="300">
        <v>546</v>
      </c>
    </row>
    <row r="78" spans="1:8" ht="15.75">
      <c r="A78" s="125" t="s">
        <v>200</v>
      </c>
      <c r="B78" s="37" t="s">
        <v>157</v>
      </c>
      <c r="C78" s="25" t="s">
        <v>363</v>
      </c>
      <c r="D78" s="25" t="s">
        <v>365</v>
      </c>
      <c r="E78" s="48" t="s">
        <v>122</v>
      </c>
      <c r="F78" s="24" t="s">
        <v>378</v>
      </c>
      <c r="G78" s="181">
        <v>3</v>
      </c>
      <c r="H78" s="181">
        <v>3</v>
      </c>
    </row>
    <row r="79" spans="1:8" ht="38.25">
      <c r="A79" s="125" t="s">
        <v>191</v>
      </c>
      <c r="B79" s="37" t="s">
        <v>157</v>
      </c>
      <c r="C79" s="25" t="s">
        <v>363</v>
      </c>
      <c r="D79" s="25" t="s">
        <v>365</v>
      </c>
      <c r="E79" s="48" t="s">
        <v>122</v>
      </c>
      <c r="F79" s="24" t="s">
        <v>192</v>
      </c>
      <c r="G79" s="300">
        <v>65.5</v>
      </c>
      <c r="H79" s="300">
        <v>65.5</v>
      </c>
    </row>
    <row r="80" spans="1:8" ht="28.5" customHeight="1">
      <c r="A80" s="28" t="s">
        <v>235</v>
      </c>
      <c r="B80" s="37" t="s">
        <v>157</v>
      </c>
      <c r="C80" s="25" t="s">
        <v>363</v>
      </c>
      <c r="D80" s="25" t="s">
        <v>365</v>
      </c>
      <c r="E80" s="48" t="s">
        <v>122</v>
      </c>
      <c r="F80" s="24" t="s">
        <v>236</v>
      </c>
      <c r="G80" s="181">
        <f>G81</f>
        <v>27.7</v>
      </c>
      <c r="H80" s="181">
        <f>H81</f>
        <v>48.5</v>
      </c>
    </row>
    <row r="81" spans="1:12" ht="25.5">
      <c r="A81" s="125" t="s">
        <v>237</v>
      </c>
      <c r="B81" s="37" t="s">
        <v>157</v>
      </c>
      <c r="C81" s="25" t="s">
        <v>363</v>
      </c>
      <c r="D81" s="25" t="s">
        <v>365</v>
      </c>
      <c r="E81" s="48" t="s">
        <v>122</v>
      </c>
      <c r="F81" s="24" t="s">
        <v>198</v>
      </c>
      <c r="G81" s="181">
        <f>G82+G83</f>
        <v>27.7</v>
      </c>
      <c r="H81" s="181">
        <f>H82+H83</f>
        <v>48.5</v>
      </c>
      <c r="K81" s="127"/>
      <c r="L81" s="170"/>
    </row>
    <row r="82" spans="1:8" s="139" customFormat="1" ht="25.5">
      <c r="A82" s="26" t="s">
        <v>379</v>
      </c>
      <c r="B82" s="37" t="s">
        <v>157</v>
      </c>
      <c r="C82" s="25" t="s">
        <v>363</v>
      </c>
      <c r="D82" s="25" t="s">
        <v>365</v>
      </c>
      <c r="E82" s="48" t="s">
        <v>122</v>
      </c>
      <c r="F82" s="24" t="s">
        <v>380</v>
      </c>
      <c r="G82" s="325">
        <v>19.7</v>
      </c>
      <c r="H82" s="325">
        <v>40.5</v>
      </c>
    </row>
    <row r="83" spans="1:8" ht="29.25" customHeight="1">
      <c r="A83" s="26" t="s">
        <v>457</v>
      </c>
      <c r="B83" s="37" t="s">
        <v>157</v>
      </c>
      <c r="C83" s="25" t="s">
        <v>363</v>
      </c>
      <c r="D83" s="25" t="s">
        <v>365</v>
      </c>
      <c r="E83" s="48" t="s">
        <v>122</v>
      </c>
      <c r="F83" s="24" t="s">
        <v>381</v>
      </c>
      <c r="G83" s="300">
        <v>8</v>
      </c>
      <c r="H83" s="300">
        <v>8</v>
      </c>
    </row>
    <row r="84" spans="1:8" s="195" customFormat="1" ht="27.75" customHeight="1">
      <c r="A84" s="192" t="s">
        <v>390</v>
      </c>
      <c r="B84" s="36" t="s">
        <v>157</v>
      </c>
      <c r="C84" s="193" t="s">
        <v>365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392</v>
      </c>
      <c r="B85" s="36" t="s">
        <v>157</v>
      </c>
      <c r="C85" s="34" t="s">
        <v>365</v>
      </c>
      <c r="D85" s="34" t="s">
        <v>366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210</v>
      </c>
      <c r="B86" s="58" t="s">
        <v>157</v>
      </c>
      <c r="C86" s="50" t="s">
        <v>365</v>
      </c>
      <c r="D86" s="50" t="s">
        <v>366</v>
      </c>
      <c r="E86" s="74" t="s">
        <v>120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212</v>
      </c>
      <c r="B87" s="37" t="s">
        <v>157</v>
      </c>
      <c r="C87" s="45" t="s">
        <v>365</v>
      </c>
      <c r="D87" s="45" t="s">
        <v>366</v>
      </c>
      <c r="E87" s="51" t="s">
        <v>123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235</v>
      </c>
      <c r="B88" s="37" t="s">
        <v>157</v>
      </c>
      <c r="C88" s="24" t="s">
        <v>365</v>
      </c>
      <c r="D88" s="24" t="s">
        <v>366</v>
      </c>
      <c r="E88" s="48" t="s">
        <v>123</v>
      </c>
      <c r="F88" s="29" t="s">
        <v>236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237</v>
      </c>
      <c r="B89" s="37" t="s">
        <v>157</v>
      </c>
      <c r="C89" s="24" t="s">
        <v>365</v>
      </c>
      <c r="D89" s="24" t="s">
        <v>366</v>
      </c>
      <c r="E89" s="48" t="s">
        <v>123</v>
      </c>
      <c r="F89" s="29" t="s">
        <v>198</v>
      </c>
      <c r="G89" s="138">
        <f t="shared" si="6"/>
        <v>55</v>
      </c>
      <c r="H89" s="138">
        <f t="shared" si="6"/>
        <v>55</v>
      </c>
    </row>
    <row r="90" spans="1:8" ht="27" customHeight="1">
      <c r="A90" s="26" t="s">
        <v>457</v>
      </c>
      <c r="B90" s="37" t="s">
        <v>157</v>
      </c>
      <c r="C90" s="24" t="s">
        <v>365</v>
      </c>
      <c r="D90" s="24" t="s">
        <v>366</v>
      </c>
      <c r="E90" s="48" t="s">
        <v>123</v>
      </c>
      <c r="F90" s="24" t="s">
        <v>381</v>
      </c>
      <c r="G90" s="144">
        <v>55</v>
      </c>
      <c r="H90" s="144">
        <v>55</v>
      </c>
    </row>
    <row r="91" spans="1:8" s="139" customFormat="1" ht="27" customHeight="1" hidden="1">
      <c r="A91" s="26" t="s">
        <v>213</v>
      </c>
      <c r="B91" s="37" t="s">
        <v>539</v>
      </c>
      <c r="C91" s="24" t="s">
        <v>365</v>
      </c>
      <c r="D91" s="24" t="s">
        <v>366</v>
      </c>
      <c r="E91" s="48" t="s">
        <v>76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457</v>
      </c>
      <c r="B92" s="37" t="s">
        <v>539</v>
      </c>
      <c r="C92" s="24" t="s">
        <v>365</v>
      </c>
      <c r="D92" s="24" t="s">
        <v>366</v>
      </c>
      <c r="E92" s="48" t="s">
        <v>76</v>
      </c>
      <c r="F92" s="24" t="s">
        <v>381</v>
      </c>
      <c r="G92" s="144">
        <v>0</v>
      </c>
      <c r="H92" s="144">
        <v>0</v>
      </c>
    </row>
    <row r="93" spans="1:8" s="195" customFormat="1" ht="15.75" customHeight="1">
      <c r="A93" s="186" t="s">
        <v>393</v>
      </c>
      <c r="B93" s="36" t="s">
        <v>157</v>
      </c>
      <c r="C93" s="193" t="s">
        <v>364</v>
      </c>
      <c r="D93" s="193"/>
      <c r="E93" s="48"/>
      <c r="F93" s="193"/>
      <c r="G93" s="372">
        <f>G94+G100+G118</f>
        <v>2856.3819000000003</v>
      </c>
      <c r="H93" s="372">
        <f>H94+H100+H118</f>
        <v>4227.15701</v>
      </c>
    </row>
    <row r="94" spans="1:8" s="68" customFormat="1" ht="15" customHeight="1">
      <c r="A94" s="196" t="s">
        <v>372</v>
      </c>
      <c r="B94" s="36" t="s">
        <v>157</v>
      </c>
      <c r="C94" s="34" t="s">
        <v>364</v>
      </c>
      <c r="D94" s="34" t="s">
        <v>367</v>
      </c>
      <c r="E94" s="148"/>
      <c r="F94" s="34"/>
      <c r="G94" s="35">
        <f aca="true" t="shared" si="7" ref="G94:H98">G95</f>
        <v>41.8</v>
      </c>
      <c r="H94" s="35">
        <f t="shared" si="7"/>
        <v>41.8</v>
      </c>
    </row>
    <row r="95" spans="1:9" s="185" customFormat="1" ht="29.25" customHeight="1">
      <c r="A95" s="66" t="s">
        <v>244</v>
      </c>
      <c r="B95" s="58" t="s">
        <v>157</v>
      </c>
      <c r="C95" s="69" t="s">
        <v>364</v>
      </c>
      <c r="D95" s="69" t="s">
        <v>367</v>
      </c>
      <c r="E95" s="74" t="s">
        <v>118</v>
      </c>
      <c r="F95" s="69"/>
      <c r="G95" s="173">
        <f t="shared" si="7"/>
        <v>41.8</v>
      </c>
      <c r="H95" s="173">
        <f t="shared" si="7"/>
        <v>41.8</v>
      </c>
      <c r="I95" s="197"/>
    </row>
    <row r="96" spans="1:8" s="139" customFormat="1" ht="52.5" customHeight="1">
      <c r="A96" s="46" t="s">
        <v>214</v>
      </c>
      <c r="B96" s="44" t="s">
        <v>157</v>
      </c>
      <c r="C96" s="45" t="s">
        <v>364</v>
      </c>
      <c r="D96" s="45" t="s">
        <v>367</v>
      </c>
      <c r="E96" s="51" t="s">
        <v>124</v>
      </c>
      <c r="F96" s="45"/>
      <c r="G96" s="175">
        <f t="shared" si="7"/>
        <v>41.8</v>
      </c>
      <c r="H96" s="175">
        <f t="shared" si="7"/>
        <v>41.8</v>
      </c>
    </row>
    <row r="97" spans="1:8" s="139" customFormat="1" ht="27.75" customHeight="1">
      <c r="A97" s="28" t="s">
        <v>235</v>
      </c>
      <c r="B97" s="44" t="s">
        <v>157</v>
      </c>
      <c r="C97" s="24" t="s">
        <v>364</v>
      </c>
      <c r="D97" s="24" t="s">
        <v>367</v>
      </c>
      <c r="E97" s="48" t="s">
        <v>124</v>
      </c>
      <c r="F97" s="29" t="s">
        <v>236</v>
      </c>
      <c r="G97" s="175">
        <f t="shared" si="7"/>
        <v>41.8</v>
      </c>
      <c r="H97" s="175">
        <f t="shared" si="7"/>
        <v>41.8</v>
      </c>
    </row>
    <row r="98" spans="1:8" s="139" customFormat="1" ht="27" customHeight="1">
      <c r="A98" s="125" t="s">
        <v>237</v>
      </c>
      <c r="B98" s="44" t="s">
        <v>157</v>
      </c>
      <c r="C98" s="24" t="s">
        <v>364</v>
      </c>
      <c r="D98" s="24" t="s">
        <v>367</v>
      </c>
      <c r="E98" s="48" t="s">
        <v>124</v>
      </c>
      <c r="F98" s="29" t="s">
        <v>198</v>
      </c>
      <c r="G98" s="175">
        <f t="shared" si="7"/>
        <v>41.8</v>
      </c>
      <c r="H98" s="175">
        <f t="shared" si="7"/>
        <v>41.8</v>
      </c>
    </row>
    <row r="99" spans="1:8" ht="25.5" customHeight="1">
      <c r="A99" s="26" t="s">
        <v>457</v>
      </c>
      <c r="B99" s="44" t="s">
        <v>157</v>
      </c>
      <c r="C99" s="24" t="s">
        <v>364</v>
      </c>
      <c r="D99" s="24" t="s">
        <v>367</v>
      </c>
      <c r="E99" s="48" t="s">
        <v>124</v>
      </c>
      <c r="F99" s="24" t="s">
        <v>381</v>
      </c>
      <c r="G99" s="181">
        <v>41.8</v>
      </c>
      <c r="H99" s="181">
        <v>41.8</v>
      </c>
    </row>
    <row r="100" spans="1:8" ht="15" customHeight="1">
      <c r="A100" s="31" t="s">
        <v>360</v>
      </c>
      <c r="B100" s="36" t="s">
        <v>157</v>
      </c>
      <c r="C100" s="34" t="s">
        <v>364</v>
      </c>
      <c r="D100" s="34" t="s">
        <v>366</v>
      </c>
      <c r="E100" s="48"/>
      <c r="F100" s="34"/>
      <c r="G100" s="123">
        <f>G101</f>
        <v>2814.5819</v>
      </c>
      <c r="H100" s="123">
        <f>H101</f>
        <v>4185.35701</v>
      </c>
    </row>
    <row r="101" spans="1:8" s="139" customFormat="1" ht="57" customHeight="1">
      <c r="A101" s="64" t="s">
        <v>251</v>
      </c>
      <c r="B101" s="58" t="s">
        <v>157</v>
      </c>
      <c r="C101" s="162" t="s">
        <v>364</v>
      </c>
      <c r="D101" s="162" t="s">
        <v>366</v>
      </c>
      <c r="E101" s="74" t="s">
        <v>215</v>
      </c>
      <c r="F101" s="162"/>
      <c r="G101" s="363">
        <f>G102</f>
        <v>2814.5819</v>
      </c>
      <c r="H101" s="363">
        <f>H102</f>
        <v>4185.35701</v>
      </c>
    </row>
    <row r="102" spans="1:8" s="139" customFormat="1" ht="41.25" customHeight="1">
      <c r="A102" s="198" t="s">
        <v>158</v>
      </c>
      <c r="B102" s="44" t="s">
        <v>157</v>
      </c>
      <c r="C102" s="107" t="s">
        <v>364</v>
      </c>
      <c r="D102" s="107" t="s">
        <v>366</v>
      </c>
      <c r="E102" s="51" t="s">
        <v>216</v>
      </c>
      <c r="F102" s="107"/>
      <c r="G102" s="364">
        <f>G107+G103+G111</f>
        <v>2814.5819</v>
      </c>
      <c r="H102" s="364">
        <f>H107+H103+H111</f>
        <v>4185.35701</v>
      </c>
    </row>
    <row r="103" spans="1:8" s="139" customFormat="1" ht="29.25" customHeight="1">
      <c r="A103" s="26" t="s">
        <v>162</v>
      </c>
      <c r="B103" s="44" t="s">
        <v>157</v>
      </c>
      <c r="C103" s="107" t="s">
        <v>364</v>
      </c>
      <c r="D103" s="107" t="s">
        <v>366</v>
      </c>
      <c r="E103" s="51" t="s">
        <v>163</v>
      </c>
      <c r="F103" s="140"/>
      <c r="G103" s="364">
        <f aca="true" t="shared" si="8" ref="G103:H105">G104</f>
        <v>815</v>
      </c>
      <c r="H103" s="364">
        <f t="shared" si="8"/>
        <v>815</v>
      </c>
    </row>
    <row r="104" spans="1:8" s="139" customFormat="1" ht="29.25" customHeight="1">
      <c r="A104" s="28" t="s">
        <v>235</v>
      </c>
      <c r="B104" s="37" t="s">
        <v>157</v>
      </c>
      <c r="C104" s="140" t="s">
        <v>364</v>
      </c>
      <c r="D104" s="140" t="s">
        <v>366</v>
      </c>
      <c r="E104" s="48" t="s">
        <v>163</v>
      </c>
      <c r="F104" s="140" t="s">
        <v>236</v>
      </c>
      <c r="G104" s="332">
        <f t="shared" si="8"/>
        <v>815</v>
      </c>
      <c r="H104" s="332">
        <f t="shared" si="8"/>
        <v>815</v>
      </c>
    </row>
    <row r="105" spans="1:8" s="139" customFormat="1" ht="29.25" customHeight="1">
      <c r="A105" s="125" t="s">
        <v>237</v>
      </c>
      <c r="B105" s="37" t="s">
        <v>157</v>
      </c>
      <c r="C105" s="140" t="s">
        <v>364</v>
      </c>
      <c r="D105" s="140" t="s">
        <v>366</v>
      </c>
      <c r="E105" s="48" t="s">
        <v>163</v>
      </c>
      <c r="F105" s="140" t="s">
        <v>198</v>
      </c>
      <c r="G105" s="332">
        <f t="shared" si="8"/>
        <v>815</v>
      </c>
      <c r="H105" s="332">
        <f t="shared" si="8"/>
        <v>815</v>
      </c>
    </row>
    <row r="106" spans="1:8" s="139" customFormat="1" ht="29.25" customHeight="1">
      <c r="A106" s="26" t="s">
        <v>457</v>
      </c>
      <c r="B106" s="37" t="s">
        <v>157</v>
      </c>
      <c r="C106" s="140" t="s">
        <v>364</v>
      </c>
      <c r="D106" s="140" t="s">
        <v>366</v>
      </c>
      <c r="E106" s="48" t="s">
        <v>163</v>
      </c>
      <c r="F106" s="140" t="s">
        <v>381</v>
      </c>
      <c r="G106" s="332">
        <f>615+100+100</f>
        <v>815</v>
      </c>
      <c r="H106" s="332">
        <f>615+200</f>
        <v>815</v>
      </c>
    </row>
    <row r="107" spans="1:8" ht="30" customHeight="1">
      <c r="A107" s="28" t="s">
        <v>219</v>
      </c>
      <c r="B107" s="37" t="s">
        <v>157</v>
      </c>
      <c r="C107" s="117" t="s">
        <v>364</v>
      </c>
      <c r="D107" s="117" t="s">
        <v>366</v>
      </c>
      <c r="E107" s="71" t="s">
        <v>217</v>
      </c>
      <c r="F107" s="117"/>
      <c r="G107" s="332">
        <f aca="true" t="shared" si="9" ref="G107:H109">G108</f>
        <v>1939.5819</v>
      </c>
      <c r="H107" s="332">
        <f t="shared" si="9"/>
        <v>3310.3570099999997</v>
      </c>
    </row>
    <row r="108" spans="1:8" ht="30" customHeight="1">
      <c r="A108" s="28" t="s">
        <v>235</v>
      </c>
      <c r="B108" s="37" t="s">
        <v>157</v>
      </c>
      <c r="C108" s="140" t="s">
        <v>364</v>
      </c>
      <c r="D108" s="140" t="s">
        <v>366</v>
      </c>
      <c r="E108" s="48" t="s">
        <v>217</v>
      </c>
      <c r="F108" s="140" t="s">
        <v>236</v>
      </c>
      <c r="G108" s="362">
        <f t="shared" si="9"/>
        <v>1939.5819</v>
      </c>
      <c r="H108" s="362">
        <f t="shared" si="9"/>
        <v>3310.3570099999997</v>
      </c>
    </row>
    <row r="109" spans="1:8" ht="30" customHeight="1">
      <c r="A109" s="125" t="s">
        <v>237</v>
      </c>
      <c r="B109" s="37" t="s">
        <v>157</v>
      </c>
      <c r="C109" s="140" t="s">
        <v>364</v>
      </c>
      <c r="D109" s="140" t="s">
        <v>366</v>
      </c>
      <c r="E109" s="48" t="s">
        <v>217</v>
      </c>
      <c r="F109" s="140" t="s">
        <v>198</v>
      </c>
      <c r="G109" s="362">
        <f t="shared" si="9"/>
        <v>1939.5819</v>
      </c>
      <c r="H109" s="362">
        <f t="shared" si="9"/>
        <v>3310.3570099999997</v>
      </c>
    </row>
    <row r="110" spans="1:8" ht="27" customHeight="1">
      <c r="A110" s="26" t="s">
        <v>457</v>
      </c>
      <c r="B110" s="37" t="s">
        <v>157</v>
      </c>
      <c r="C110" s="140" t="s">
        <v>364</v>
      </c>
      <c r="D110" s="140" t="s">
        <v>366</v>
      </c>
      <c r="E110" s="48" t="s">
        <v>217</v>
      </c>
      <c r="F110" s="140" t="s">
        <v>381</v>
      </c>
      <c r="G110" s="362">
        <f>1574.4-150.19772+263.77901+266.60061-15</f>
        <v>1939.5819</v>
      </c>
      <c r="H110" s="362">
        <f>1574.4-150.19772+263.77901+1582.37572+40</f>
        <v>3310.3570099999997</v>
      </c>
    </row>
    <row r="111" spans="1:8" ht="27" customHeight="1">
      <c r="A111" s="26" t="s">
        <v>287</v>
      </c>
      <c r="B111" s="44" t="s">
        <v>157</v>
      </c>
      <c r="C111" s="107" t="s">
        <v>364</v>
      </c>
      <c r="D111" s="107" t="s">
        <v>366</v>
      </c>
      <c r="E111" s="51" t="s">
        <v>247</v>
      </c>
      <c r="F111" s="107"/>
      <c r="G111" s="364">
        <f aca="true" t="shared" si="10" ref="G111:H113">G112</f>
        <v>60</v>
      </c>
      <c r="H111" s="364">
        <f t="shared" si="10"/>
        <v>60</v>
      </c>
    </row>
    <row r="112" spans="1:8" ht="27" customHeight="1">
      <c r="A112" s="28" t="s">
        <v>235</v>
      </c>
      <c r="B112" s="37" t="s">
        <v>157</v>
      </c>
      <c r="C112" s="117" t="s">
        <v>364</v>
      </c>
      <c r="D112" s="117" t="s">
        <v>366</v>
      </c>
      <c r="E112" s="71" t="s">
        <v>247</v>
      </c>
      <c r="F112" s="140" t="s">
        <v>236</v>
      </c>
      <c r="G112" s="362">
        <f t="shared" si="10"/>
        <v>60</v>
      </c>
      <c r="H112" s="362">
        <f t="shared" si="10"/>
        <v>60</v>
      </c>
    </row>
    <row r="113" spans="1:8" ht="27" customHeight="1">
      <c r="A113" s="125" t="s">
        <v>237</v>
      </c>
      <c r="B113" s="37" t="s">
        <v>157</v>
      </c>
      <c r="C113" s="117" t="s">
        <v>364</v>
      </c>
      <c r="D113" s="117" t="s">
        <v>366</v>
      </c>
      <c r="E113" s="71" t="s">
        <v>247</v>
      </c>
      <c r="F113" s="140" t="s">
        <v>198</v>
      </c>
      <c r="G113" s="362">
        <f t="shared" si="10"/>
        <v>60</v>
      </c>
      <c r="H113" s="362">
        <f t="shared" si="10"/>
        <v>60</v>
      </c>
    </row>
    <row r="114" spans="1:8" ht="27" customHeight="1">
      <c r="A114" s="26" t="s">
        <v>457</v>
      </c>
      <c r="B114" s="37" t="s">
        <v>157</v>
      </c>
      <c r="C114" s="117" t="s">
        <v>364</v>
      </c>
      <c r="D114" s="117" t="s">
        <v>366</v>
      </c>
      <c r="E114" s="71" t="s">
        <v>247</v>
      </c>
      <c r="F114" s="140" t="s">
        <v>381</v>
      </c>
      <c r="G114" s="362">
        <v>60</v>
      </c>
      <c r="H114" s="362">
        <v>60</v>
      </c>
    </row>
    <row r="115" spans="1:8" ht="21" customHeight="1" hidden="1">
      <c r="A115" s="26"/>
      <c r="B115" s="37" t="s">
        <v>539</v>
      </c>
      <c r="C115" s="140" t="s">
        <v>364</v>
      </c>
      <c r="D115" s="140" t="s">
        <v>366</v>
      </c>
      <c r="E115" s="48"/>
      <c r="F115" s="140"/>
      <c r="G115" s="362">
        <f>G116</f>
        <v>0</v>
      </c>
      <c r="H115" s="362">
        <f>H116</f>
        <v>0</v>
      </c>
    </row>
    <row r="116" spans="1:8" ht="27" customHeight="1" hidden="1">
      <c r="A116" s="26"/>
      <c r="B116" s="37" t="s">
        <v>539</v>
      </c>
      <c r="C116" s="140" t="s">
        <v>364</v>
      </c>
      <c r="D116" s="140" t="s">
        <v>366</v>
      </c>
      <c r="E116" s="48"/>
      <c r="F116" s="140"/>
      <c r="G116" s="362">
        <f>G117</f>
        <v>0</v>
      </c>
      <c r="H116" s="362">
        <f>H117</f>
        <v>0</v>
      </c>
    </row>
    <row r="117" spans="1:8" ht="27" customHeight="1" hidden="1">
      <c r="A117" s="26"/>
      <c r="B117" s="37" t="s">
        <v>539</v>
      </c>
      <c r="C117" s="140" t="s">
        <v>364</v>
      </c>
      <c r="D117" s="140" t="s">
        <v>366</v>
      </c>
      <c r="E117" s="48"/>
      <c r="F117" s="140" t="s">
        <v>381</v>
      </c>
      <c r="G117" s="362"/>
      <c r="H117" s="362"/>
    </row>
    <row r="118" spans="1:8" s="68" customFormat="1" ht="13.5" customHeight="1">
      <c r="A118" s="54" t="s">
        <v>357</v>
      </c>
      <c r="B118" s="36" t="s">
        <v>157</v>
      </c>
      <c r="C118" s="34" t="s">
        <v>364</v>
      </c>
      <c r="D118" s="34" t="s">
        <v>358</v>
      </c>
      <c r="E118" s="148"/>
      <c r="F118" s="34"/>
      <c r="G118" s="199">
        <f aca="true" t="shared" si="11" ref="G118:H123">G119</f>
        <v>0</v>
      </c>
      <c r="H118" s="199">
        <f t="shared" si="11"/>
        <v>0</v>
      </c>
    </row>
    <row r="119" spans="1:8" s="139" customFormat="1" ht="57" customHeight="1">
      <c r="A119" s="77" t="s">
        <v>174</v>
      </c>
      <c r="B119" s="58" t="s">
        <v>157</v>
      </c>
      <c r="C119" s="50" t="s">
        <v>364</v>
      </c>
      <c r="D119" s="50" t="s">
        <v>358</v>
      </c>
      <c r="E119" s="74" t="s">
        <v>220</v>
      </c>
      <c r="F119" s="69"/>
      <c r="G119" s="200">
        <f t="shared" si="11"/>
        <v>0</v>
      </c>
      <c r="H119" s="200">
        <f t="shared" si="11"/>
        <v>0</v>
      </c>
    </row>
    <row r="120" spans="1:8" ht="28.5" customHeight="1">
      <c r="A120" s="26" t="s">
        <v>248</v>
      </c>
      <c r="B120" s="37" t="s">
        <v>157</v>
      </c>
      <c r="C120" s="29" t="s">
        <v>364</v>
      </c>
      <c r="D120" s="29" t="s">
        <v>358</v>
      </c>
      <c r="E120" s="48" t="s">
        <v>221</v>
      </c>
      <c r="F120" s="40"/>
      <c r="G120" s="73">
        <f t="shared" si="11"/>
        <v>0</v>
      </c>
      <c r="H120" s="73">
        <f t="shared" si="11"/>
        <v>0</v>
      </c>
    </row>
    <row r="121" spans="1:8" ht="17.25" customHeight="1">
      <c r="A121" s="129" t="s">
        <v>286</v>
      </c>
      <c r="B121" s="37" t="s">
        <v>157</v>
      </c>
      <c r="C121" s="29" t="s">
        <v>364</v>
      </c>
      <c r="D121" s="29" t="s">
        <v>358</v>
      </c>
      <c r="E121" s="48" t="s">
        <v>175</v>
      </c>
      <c r="F121" s="40"/>
      <c r="G121" s="73">
        <f t="shared" si="11"/>
        <v>0</v>
      </c>
      <c r="H121" s="73">
        <f t="shared" si="11"/>
        <v>0</v>
      </c>
    </row>
    <row r="122" spans="1:8" ht="29.25" customHeight="1">
      <c r="A122" s="28" t="s">
        <v>235</v>
      </c>
      <c r="B122" s="37" t="s">
        <v>157</v>
      </c>
      <c r="C122" s="29" t="s">
        <v>364</v>
      </c>
      <c r="D122" s="29" t="s">
        <v>358</v>
      </c>
      <c r="E122" s="48" t="s">
        <v>175</v>
      </c>
      <c r="F122" s="29" t="s">
        <v>236</v>
      </c>
      <c r="G122" s="73">
        <f t="shared" si="11"/>
        <v>0</v>
      </c>
      <c r="H122" s="73">
        <f t="shared" si="11"/>
        <v>0</v>
      </c>
    </row>
    <row r="123" spans="1:8" ht="30" customHeight="1">
      <c r="A123" s="125" t="s">
        <v>237</v>
      </c>
      <c r="B123" s="37" t="s">
        <v>157</v>
      </c>
      <c r="C123" s="29" t="s">
        <v>364</v>
      </c>
      <c r="D123" s="29" t="s">
        <v>358</v>
      </c>
      <c r="E123" s="48" t="s">
        <v>175</v>
      </c>
      <c r="F123" s="29" t="s">
        <v>198</v>
      </c>
      <c r="G123" s="73">
        <f t="shared" si="11"/>
        <v>0</v>
      </c>
      <c r="H123" s="73">
        <f t="shared" si="11"/>
        <v>0</v>
      </c>
    </row>
    <row r="124" spans="1:8" ht="28.5" customHeight="1">
      <c r="A124" s="26" t="s">
        <v>457</v>
      </c>
      <c r="B124" s="37" t="s">
        <v>157</v>
      </c>
      <c r="C124" s="29" t="s">
        <v>364</v>
      </c>
      <c r="D124" s="29" t="s">
        <v>358</v>
      </c>
      <c r="E124" s="48" t="s">
        <v>175</v>
      </c>
      <c r="F124" s="40" t="s">
        <v>381</v>
      </c>
      <c r="G124" s="73">
        <v>0</v>
      </c>
      <c r="H124" s="73">
        <v>0</v>
      </c>
    </row>
    <row r="125" spans="1:8" s="195" customFormat="1" ht="15" customHeight="1">
      <c r="A125" s="192" t="s">
        <v>394</v>
      </c>
      <c r="B125" s="36" t="s">
        <v>157</v>
      </c>
      <c r="C125" s="201" t="s">
        <v>367</v>
      </c>
      <c r="D125" s="201"/>
      <c r="E125" s="48"/>
      <c r="F125" s="201"/>
      <c r="G125" s="202">
        <f>G126+G136+G150</f>
        <v>9399.83</v>
      </c>
      <c r="H125" s="202">
        <f>H126+H136+H150</f>
        <v>9946.07</v>
      </c>
    </row>
    <row r="126" spans="1:8" s="68" customFormat="1" ht="15" customHeight="1">
      <c r="A126" s="54" t="s">
        <v>295</v>
      </c>
      <c r="B126" s="36" t="s">
        <v>157</v>
      </c>
      <c r="C126" s="34" t="s">
        <v>367</v>
      </c>
      <c r="D126" s="34" t="s">
        <v>362</v>
      </c>
      <c r="E126" s="148"/>
      <c r="F126" s="34"/>
      <c r="G126" s="63">
        <f aca="true" t="shared" si="12" ref="G126:H130">G127</f>
        <v>80</v>
      </c>
      <c r="H126" s="63">
        <f t="shared" si="12"/>
        <v>80</v>
      </c>
    </row>
    <row r="127" spans="1:8" s="68" customFormat="1" ht="29.25" customHeight="1">
      <c r="A127" s="64" t="s">
        <v>210</v>
      </c>
      <c r="B127" s="58" t="s">
        <v>157</v>
      </c>
      <c r="C127" s="50" t="s">
        <v>367</v>
      </c>
      <c r="D127" s="50" t="s">
        <v>362</v>
      </c>
      <c r="E127" s="74" t="s">
        <v>120</v>
      </c>
      <c r="F127" s="34"/>
      <c r="G127" s="63">
        <f t="shared" si="12"/>
        <v>80</v>
      </c>
      <c r="H127" s="63">
        <f t="shared" si="12"/>
        <v>80</v>
      </c>
    </row>
    <row r="128" spans="1:8" s="185" customFormat="1" ht="15" customHeight="1">
      <c r="A128" s="46" t="s">
        <v>155</v>
      </c>
      <c r="B128" s="37" t="s">
        <v>157</v>
      </c>
      <c r="C128" s="45" t="s">
        <v>367</v>
      </c>
      <c r="D128" s="45" t="s">
        <v>362</v>
      </c>
      <c r="E128" s="51" t="s">
        <v>125</v>
      </c>
      <c r="F128" s="50"/>
      <c r="G128" s="203">
        <f t="shared" si="12"/>
        <v>80</v>
      </c>
      <c r="H128" s="203">
        <f t="shared" si="12"/>
        <v>80</v>
      </c>
    </row>
    <row r="129" spans="1:8" s="185" customFormat="1" ht="28.5" customHeight="1">
      <c r="A129" s="28" t="s">
        <v>235</v>
      </c>
      <c r="B129" s="37" t="s">
        <v>157</v>
      </c>
      <c r="C129" s="29" t="s">
        <v>367</v>
      </c>
      <c r="D129" s="29" t="s">
        <v>362</v>
      </c>
      <c r="E129" s="48" t="s">
        <v>125</v>
      </c>
      <c r="F129" s="29" t="s">
        <v>236</v>
      </c>
      <c r="G129" s="203">
        <f t="shared" si="12"/>
        <v>80</v>
      </c>
      <c r="H129" s="203">
        <f t="shared" si="12"/>
        <v>80</v>
      </c>
    </row>
    <row r="130" spans="1:8" s="185" customFormat="1" ht="29.25" customHeight="1">
      <c r="A130" s="125" t="s">
        <v>237</v>
      </c>
      <c r="B130" s="37" t="s">
        <v>157</v>
      </c>
      <c r="C130" s="29" t="s">
        <v>367</v>
      </c>
      <c r="D130" s="29" t="s">
        <v>362</v>
      </c>
      <c r="E130" s="48" t="s">
        <v>125</v>
      </c>
      <c r="F130" s="29" t="s">
        <v>198</v>
      </c>
      <c r="G130" s="203">
        <f t="shared" si="12"/>
        <v>80</v>
      </c>
      <c r="H130" s="203">
        <f t="shared" si="12"/>
        <v>80</v>
      </c>
    </row>
    <row r="131" spans="1:8" s="195" customFormat="1" ht="30" customHeight="1">
      <c r="A131" s="26" t="s">
        <v>457</v>
      </c>
      <c r="B131" s="37" t="s">
        <v>157</v>
      </c>
      <c r="C131" s="29" t="s">
        <v>367</v>
      </c>
      <c r="D131" s="29" t="s">
        <v>362</v>
      </c>
      <c r="E131" s="48" t="s">
        <v>125</v>
      </c>
      <c r="F131" s="29" t="s">
        <v>381</v>
      </c>
      <c r="G131" s="49">
        <v>80</v>
      </c>
      <c r="H131" s="49">
        <v>80</v>
      </c>
    </row>
    <row r="132" spans="1:8" s="185" customFormat="1" ht="30.75" customHeight="1" hidden="1">
      <c r="A132" s="46" t="s">
        <v>297</v>
      </c>
      <c r="B132" s="37" t="s">
        <v>539</v>
      </c>
      <c r="C132" s="45" t="s">
        <v>367</v>
      </c>
      <c r="D132" s="45" t="s">
        <v>362</v>
      </c>
      <c r="E132" s="51" t="s">
        <v>296</v>
      </c>
      <c r="F132" s="50"/>
      <c r="G132" s="203">
        <f aca="true" t="shared" si="13" ref="G132:H134">G133</f>
        <v>0</v>
      </c>
      <c r="H132" s="203">
        <f t="shared" si="13"/>
        <v>0</v>
      </c>
    </row>
    <row r="133" spans="1:8" s="195" customFormat="1" ht="30.75" customHeight="1" hidden="1">
      <c r="A133" s="28" t="s">
        <v>298</v>
      </c>
      <c r="B133" s="37" t="s">
        <v>539</v>
      </c>
      <c r="C133" s="29" t="s">
        <v>367</v>
      </c>
      <c r="D133" s="29" t="s">
        <v>362</v>
      </c>
      <c r="E133" s="48" t="s">
        <v>249</v>
      </c>
      <c r="F133" s="201"/>
      <c r="G133" s="49">
        <f t="shared" si="13"/>
        <v>0</v>
      </c>
      <c r="H133" s="49">
        <f t="shared" si="13"/>
        <v>0</v>
      </c>
    </row>
    <row r="134" spans="1:8" s="195" customFormat="1" ht="30.75" customHeight="1" hidden="1">
      <c r="A134" s="28"/>
      <c r="B134" s="37" t="s">
        <v>539</v>
      </c>
      <c r="C134" s="29"/>
      <c r="D134" s="29"/>
      <c r="E134" s="48" t="s">
        <v>250</v>
      </c>
      <c r="F134" s="201"/>
      <c r="G134" s="49">
        <f t="shared" si="13"/>
        <v>0</v>
      </c>
      <c r="H134" s="49">
        <f t="shared" si="13"/>
        <v>0</v>
      </c>
    </row>
    <row r="135" spans="1:8" s="195" customFormat="1" ht="30.75" customHeight="1" hidden="1">
      <c r="A135" s="28"/>
      <c r="B135" s="37" t="s">
        <v>539</v>
      </c>
      <c r="C135" s="29"/>
      <c r="D135" s="29"/>
      <c r="E135" s="48" t="s">
        <v>250</v>
      </c>
      <c r="F135" s="29" t="s">
        <v>381</v>
      </c>
      <c r="G135" s="49">
        <v>0</v>
      </c>
      <c r="H135" s="49">
        <v>0</v>
      </c>
    </row>
    <row r="136" spans="1:8" s="68" customFormat="1" ht="15" customHeight="1">
      <c r="A136" s="54" t="s">
        <v>369</v>
      </c>
      <c r="B136" s="36" t="s">
        <v>157</v>
      </c>
      <c r="C136" s="34" t="s">
        <v>367</v>
      </c>
      <c r="D136" s="34" t="s">
        <v>363</v>
      </c>
      <c r="E136" s="148"/>
      <c r="F136" s="34"/>
      <c r="G136" s="63">
        <f>G145</f>
        <v>0</v>
      </c>
      <c r="H136" s="35">
        <f>H145</f>
        <v>0</v>
      </c>
    </row>
    <row r="137" spans="1:8" ht="25.5" hidden="1">
      <c r="A137" s="26" t="s">
        <v>416</v>
      </c>
      <c r="B137" s="36" t="s">
        <v>539</v>
      </c>
      <c r="C137" s="24" t="s">
        <v>367</v>
      </c>
      <c r="D137" s="24" t="s">
        <v>363</v>
      </c>
      <c r="E137" s="48"/>
      <c r="F137" s="24"/>
      <c r="G137" s="179">
        <f>G138</f>
        <v>0</v>
      </c>
      <c r="H137" s="181">
        <f>H138</f>
        <v>0</v>
      </c>
    </row>
    <row r="138" spans="1:8" ht="25.5" hidden="1">
      <c r="A138" s="26" t="s">
        <v>395</v>
      </c>
      <c r="B138" s="36" t="s">
        <v>539</v>
      </c>
      <c r="C138" s="24" t="s">
        <v>367</v>
      </c>
      <c r="D138" s="24" t="s">
        <v>363</v>
      </c>
      <c r="E138" s="48"/>
      <c r="F138" s="24"/>
      <c r="G138" s="179">
        <f>G139</f>
        <v>0</v>
      </c>
      <c r="H138" s="181">
        <f>H139</f>
        <v>0</v>
      </c>
    </row>
    <row r="139" spans="1:8" ht="48" customHeight="1" hidden="1">
      <c r="A139" s="26" t="s">
        <v>396</v>
      </c>
      <c r="B139" s="36" t="s">
        <v>539</v>
      </c>
      <c r="C139" s="24" t="s">
        <v>367</v>
      </c>
      <c r="D139" s="24" t="s">
        <v>363</v>
      </c>
      <c r="E139" s="48"/>
      <c r="F139" s="24"/>
      <c r="G139" s="179">
        <v>0</v>
      </c>
      <c r="H139" s="181">
        <v>0</v>
      </c>
    </row>
    <row r="140" spans="1:8" s="139" customFormat="1" ht="51.75" customHeight="1" hidden="1">
      <c r="A140" s="204" t="s">
        <v>266</v>
      </c>
      <c r="B140" s="36" t="s">
        <v>539</v>
      </c>
      <c r="C140" s="45" t="s">
        <v>367</v>
      </c>
      <c r="D140" s="45" t="s">
        <v>363</v>
      </c>
      <c r="E140" s="51" t="s">
        <v>296</v>
      </c>
      <c r="F140" s="45"/>
      <c r="G140" s="203">
        <f aca="true" t="shared" si="14" ref="G140:H142">G141</f>
        <v>0</v>
      </c>
      <c r="H140" s="175">
        <f t="shared" si="14"/>
        <v>0</v>
      </c>
    </row>
    <row r="141" spans="1:8" ht="16.5" customHeight="1" hidden="1">
      <c r="A141" s="26" t="s">
        <v>267</v>
      </c>
      <c r="B141" s="36" t="s">
        <v>539</v>
      </c>
      <c r="C141" s="24" t="s">
        <v>367</v>
      </c>
      <c r="D141" s="24" t="s">
        <v>363</v>
      </c>
      <c r="E141" s="48" t="s">
        <v>444</v>
      </c>
      <c r="F141" s="24"/>
      <c r="G141" s="179">
        <f t="shared" si="14"/>
        <v>0</v>
      </c>
      <c r="H141" s="181">
        <f t="shared" si="14"/>
        <v>0</v>
      </c>
    </row>
    <row r="142" spans="1:8" ht="16.5" customHeight="1" hidden="1">
      <c r="A142" s="26" t="s">
        <v>268</v>
      </c>
      <c r="B142" s="36" t="s">
        <v>539</v>
      </c>
      <c r="C142" s="24" t="s">
        <v>367</v>
      </c>
      <c r="D142" s="24" t="s">
        <v>363</v>
      </c>
      <c r="E142" s="48" t="s">
        <v>445</v>
      </c>
      <c r="F142" s="24"/>
      <c r="G142" s="179">
        <f t="shared" si="14"/>
        <v>0</v>
      </c>
      <c r="H142" s="181">
        <f t="shared" si="14"/>
        <v>0</v>
      </c>
    </row>
    <row r="143" spans="1:8" ht="27.75" customHeight="1" hidden="1">
      <c r="A143" s="26" t="s">
        <v>457</v>
      </c>
      <c r="B143" s="36" t="s">
        <v>539</v>
      </c>
      <c r="C143" s="24" t="s">
        <v>367</v>
      </c>
      <c r="D143" s="24" t="s">
        <v>363</v>
      </c>
      <c r="E143" s="48" t="s">
        <v>445</v>
      </c>
      <c r="F143" s="24" t="s">
        <v>381</v>
      </c>
      <c r="G143" s="179"/>
      <c r="H143" s="181"/>
    </row>
    <row r="144" spans="1:8" ht="29.25" customHeight="1" hidden="1">
      <c r="A144" s="26" t="s">
        <v>210</v>
      </c>
      <c r="B144" s="36" t="s">
        <v>539</v>
      </c>
      <c r="C144" s="45" t="s">
        <v>367</v>
      </c>
      <c r="D144" s="45" t="s">
        <v>363</v>
      </c>
      <c r="E144" s="48" t="s">
        <v>209</v>
      </c>
      <c r="F144" s="24"/>
      <c r="G144" s="179">
        <f>G146</f>
        <v>0</v>
      </c>
      <c r="H144" s="181">
        <f>H146</f>
        <v>0</v>
      </c>
    </row>
    <row r="145" spans="1:8" ht="29.25" customHeight="1">
      <c r="A145" s="64" t="s">
        <v>210</v>
      </c>
      <c r="B145" s="58" t="s">
        <v>157</v>
      </c>
      <c r="C145" s="50" t="s">
        <v>367</v>
      </c>
      <c r="D145" s="50" t="s">
        <v>363</v>
      </c>
      <c r="E145" s="74" t="s">
        <v>120</v>
      </c>
      <c r="F145" s="24"/>
      <c r="G145" s="179">
        <f aca="true" t="shared" si="15" ref="G145:H148">G146</f>
        <v>0</v>
      </c>
      <c r="H145" s="181">
        <f t="shared" si="15"/>
        <v>0</v>
      </c>
    </row>
    <row r="146" spans="1:8" s="139" customFormat="1" ht="15" customHeight="1">
      <c r="A146" s="46" t="s">
        <v>374</v>
      </c>
      <c r="B146" s="37" t="s">
        <v>157</v>
      </c>
      <c r="C146" s="45" t="s">
        <v>367</v>
      </c>
      <c r="D146" s="45" t="s">
        <v>363</v>
      </c>
      <c r="E146" s="51" t="s">
        <v>330</v>
      </c>
      <c r="F146" s="45"/>
      <c r="G146" s="203">
        <f t="shared" si="15"/>
        <v>0</v>
      </c>
      <c r="H146" s="175">
        <f t="shared" si="15"/>
        <v>0</v>
      </c>
    </row>
    <row r="147" spans="1:8" s="139" customFormat="1" ht="28.5" customHeight="1">
      <c r="A147" s="28" t="s">
        <v>235</v>
      </c>
      <c r="B147" s="37" t="s">
        <v>157</v>
      </c>
      <c r="C147" s="24" t="s">
        <v>367</v>
      </c>
      <c r="D147" s="24" t="s">
        <v>363</v>
      </c>
      <c r="E147" s="48" t="s">
        <v>330</v>
      </c>
      <c r="F147" s="29" t="s">
        <v>236</v>
      </c>
      <c r="G147" s="203">
        <f t="shared" si="15"/>
        <v>0</v>
      </c>
      <c r="H147" s="175">
        <f t="shared" si="15"/>
        <v>0</v>
      </c>
    </row>
    <row r="148" spans="1:8" s="139" customFormat="1" ht="30" customHeight="1">
      <c r="A148" s="125" t="s">
        <v>237</v>
      </c>
      <c r="B148" s="37" t="s">
        <v>157</v>
      </c>
      <c r="C148" s="24" t="s">
        <v>367</v>
      </c>
      <c r="D148" s="24" t="s">
        <v>363</v>
      </c>
      <c r="E148" s="48" t="s">
        <v>330</v>
      </c>
      <c r="F148" s="29" t="s">
        <v>198</v>
      </c>
      <c r="G148" s="203">
        <f t="shared" si="15"/>
        <v>0</v>
      </c>
      <c r="H148" s="175">
        <f t="shared" si="15"/>
        <v>0</v>
      </c>
    </row>
    <row r="149" spans="1:8" ht="29.25" customHeight="1">
      <c r="A149" s="26" t="s">
        <v>457</v>
      </c>
      <c r="B149" s="37" t="s">
        <v>157</v>
      </c>
      <c r="C149" s="24" t="s">
        <v>367</v>
      </c>
      <c r="D149" s="24" t="s">
        <v>363</v>
      </c>
      <c r="E149" s="48" t="s">
        <v>330</v>
      </c>
      <c r="F149" s="24" t="s">
        <v>381</v>
      </c>
      <c r="G149" s="179">
        <v>0</v>
      </c>
      <c r="H149" s="181">
        <v>0</v>
      </c>
    </row>
    <row r="150" spans="1:8" s="68" customFormat="1" ht="15" customHeight="1">
      <c r="A150" s="54" t="s">
        <v>361</v>
      </c>
      <c r="B150" s="36" t="s">
        <v>157</v>
      </c>
      <c r="C150" s="34" t="s">
        <v>367</v>
      </c>
      <c r="D150" s="34" t="s">
        <v>365</v>
      </c>
      <c r="E150" s="148"/>
      <c r="F150" s="34"/>
      <c r="G150" s="123">
        <f>G151+G161+G169+G157</f>
        <v>9319.83</v>
      </c>
      <c r="H150" s="123">
        <f>H151+H161+H169+H157</f>
        <v>9866.07</v>
      </c>
    </row>
    <row r="151" spans="1:8" s="185" customFormat="1" ht="30" customHeight="1">
      <c r="A151" s="64" t="s">
        <v>159</v>
      </c>
      <c r="B151" s="58" t="s">
        <v>157</v>
      </c>
      <c r="C151" s="50" t="s">
        <v>367</v>
      </c>
      <c r="D151" s="50" t="s">
        <v>365</v>
      </c>
      <c r="E151" s="74" t="s">
        <v>252</v>
      </c>
      <c r="F151" s="69"/>
      <c r="G151" s="173">
        <f aca="true" t="shared" si="16" ref="G151:H154">G152</f>
        <v>2539.6800000000003</v>
      </c>
      <c r="H151" s="173">
        <f t="shared" si="16"/>
        <v>2647.9199999999996</v>
      </c>
    </row>
    <row r="152" spans="1:8" s="139" customFormat="1" ht="30" customHeight="1">
      <c r="A152" s="389" t="s">
        <v>160</v>
      </c>
      <c r="B152" s="37" t="s">
        <v>157</v>
      </c>
      <c r="C152" s="45" t="s">
        <v>367</v>
      </c>
      <c r="D152" s="45" t="s">
        <v>365</v>
      </c>
      <c r="E152" s="51" t="s">
        <v>253</v>
      </c>
      <c r="F152" s="62"/>
      <c r="G152" s="175">
        <f t="shared" si="16"/>
        <v>2539.6800000000003</v>
      </c>
      <c r="H152" s="175">
        <f t="shared" si="16"/>
        <v>2647.9199999999996</v>
      </c>
    </row>
    <row r="153" spans="1:8" s="160" customFormat="1" ht="21.75" customHeight="1">
      <c r="A153" s="28" t="s">
        <v>161</v>
      </c>
      <c r="B153" s="37" t="s">
        <v>157</v>
      </c>
      <c r="C153" s="29" t="s">
        <v>367</v>
      </c>
      <c r="D153" s="29" t="s">
        <v>365</v>
      </c>
      <c r="E153" s="71" t="s">
        <v>619</v>
      </c>
      <c r="F153" s="40" t="s">
        <v>236</v>
      </c>
      <c r="G153" s="42">
        <f t="shared" si="16"/>
        <v>2539.6800000000003</v>
      </c>
      <c r="H153" s="42">
        <f t="shared" si="16"/>
        <v>2647.9199999999996</v>
      </c>
    </row>
    <row r="154" spans="1:8" s="160" customFormat="1" ht="30" customHeight="1">
      <c r="A154" s="28" t="s">
        <v>235</v>
      </c>
      <c r="B154" s="37" t="s">
        <v>157</v>
      </c>
      <c r="C154" s="29" t="s">
        <v>367</v>
      </c>
      <c r="D154" s="29" t="s">
        <v>365</v>
      </c>
      <c r="E154" s="71" t="s">
        <v>619</v>
      </c>
      <c r="F154" s="29" t="s">
        <v>198</v>
      </c>
      <c r="G154" s="42">
        <f t="shared" si="16"/>
        <v>2539.6800000000003</v>
      </c>
      <c r="H154" s="42">
        <f t="shared" si="16"/>
        <v>2647.9199999999996</v>
      </c>
    </row>
    <row r="155" spans="1:8" s="160" customFormat="1" ht="30" customHeight="1">
      <c r="A155" s="26" t="s">
        <v>457</v>
      </c>
      <c r="B155" s="37" t="s">
        <v>157</v>
      </c>
      <c r="C155" s="29" t="s">
        <v>367</v>
      </c>
      <c r="D155" s="29" t="s">
        <v>365</v>
      </c>
      <c r="E155" s="71" t="s">
        <v>619</v>
      </c>
      <c r="F155" s="29" t="s">
        <v>381</v>
      </c>
      <c r="G155" s="42">
        <f>2308.8+230.88</f>
        <v>2539.6800000000003</v>
      </c>
      <c r="H155" s="42">
        <f>2407.2+240.72</f>
        <v>2647.9199999999996</v>
      </c>
    </row>
    <row r="156" spans="1:8" s="160" customFormat="1" ht="30" customHeight="1" hidden="1">
      <c r="A156" s="26"/>
      <c r="B156" s="37"/>
      <c r="C156" s="29"/>
      <c r="D156" s="29"/>
      <c r="E156" s="71"/>
      <c r="F156" s="24"/>
      <c r="G156" s="42"/>
      <c r="H156" s="42"/>
    </row>
    <row r="157" spans="1:8" s="160" customFormat="1" ht="30" customHeight="1">
      <c r="A157" s="64" t="s">
        <v>655</v>
      </c>
      <c r="B157" s="58" t="s">
        <v>157</v>
      </c>
      <c r="C157" s="50" t="s">
        <v>367</v>
      </c>
      <c r="D157" s="50" t="s">
        <v>365</v>
      </c>
      <c r="E157" s="74" t="s">
        <v>657</v>
      </c>
      <c r="F157" s="24"/>
      <c r="G157" s="173">
        <f aca="true" t="shared" si="17" ref="G157:H159">G158</f>
        <v>496</v>
      </c>
      <c r="H157" s="173">
        <f t="shared" si="17"/>
        <v>931</v>
      </c>
    </row>
    <row r="158" spans="1:8" s="160" customFormat="1" ht="30" customHeight="1">
      <c r="A158" s="26" t="s">
        <v>656</v>
      </c>
      <c r="B158" s="37" t="s">
        <v>157</v>
      </c>
      <c r="C158" s="29" t="s">
        <v>367</v>
      </c>
      <c r="D158" s="29" t="s">
        <v>365</v>
      </c>
      <c r="E158" s="71" t="s">
        <v>658</v>
      </c>
      <c r="F158" s="24" t="s">
        <v>236</v>
      </c>
      <c r="G158" s="42">
        <f t="shared" si="17"/>
        <v>496</v>
      </c>
      <c r="H158" s="42">
        <f t="shared" si="17"/>
        <v>931</v>
      </c>
    </row>
    <row r="159" spans="1:8" s="160" customFormat="1" ht="30" customHeight="1">
      <c r="A159" s="28" t="s">
        <v>235</v>
      </c>
      <c r="B159" s="37" t="s">
        <v>157</v>
      </c>
      <c r="C159" s="29" t="s">
        <v>367</v>
      </c>
      <c r="D159" s="29" t="s">
        <v>365</v>
      </c>
      <c r="E159" s="71" t="s">
        <v>658</v>
      </c>
      <c r="F159" s="24" t="s">
        <v>198</v>
      </c>
      <c r="G159" s="42">
        <f t="shared" si="17"/>
        <v>496</v>
      </c>
      <c r="H159" s="42">
        <f t="shared" si="17"/>
        <v>931</v>
      </c>
    </row>
    <row r="160" spans="1:8" s="160" customFormat="1" ht="30" customHeight="1">
      <c r="A160" s="26" t="s">
        <v>457</v>
      </c>
      <c r="B160" s="37" t="s">
        <v>157</v>
      </c>
      <c r="C160" s="29" t="s">
        <v>367</v>
      </c>
      <c r="D160" s="29" t="s">
        <v>365</v>
      </c>
      <c r="E160" s="71" t="s">
        <v>658</v>
      </c>
      <c r="F160" s="24" t="s">
        <v>381</v>
      </c>
      <c r="G160" s="42">
        <f>325+131+40</f>
        <v>496</v>
      </c>
      <c r="H160" s="42">
        <f>325+606</f>
        <v>931</v>
      </c>
    </row>
    <row r="161" spans="1:8" s="160" customFormat="1" ht="20.25" customHeight="1">
      <c r="A161" s="64" t="s">
        <v>601</v>
      </c>
      <c r="B161" s="58" t="s">
        <v>157</v>
      </c>
      <c r="C161" s="50" t="s">
        <v>367</v>
      </c>
      <c r="D161" s="50" t="s">
        <v>365</v>
      </c>
      <c r="E161" s="74" t="s">
        <v>132</v>
      </c>
      <c r="F161" s="24"/>
      <c r="G161" s="344">
        <f>G162+G163+G164+G168</f>
        <v>5344.15</v>
      </c>
      <c r="H161" s="344">
        <f>H162+H163+H164+H168</f>
        <v>5347.15</v>
      </c>
    </row>
    <row r="162" spans="1:8" s="160" customFormat="1" ht="20.25" customHeight="1">
      <c r="A162" s="28" t="s">
        <v>620</v>
      </c>
      <c r="B162" s="37" t="s">
        <v>157</v>
      </c>
      <c r="C162" s="29" t="s">
        <v>367</v>
      </c>
      <c r="D162" s="29" t="s">
        <v>365</v>
      </c>
      <c r="E162" s="71" t="s">
        <v>622</v>
      </c>
      <c r="F162" s="24" t="s">
        <v>400</v>
      </c>
      <c r="G162" s="345">
        <v>3910.1</v>
      </c>
      <c r="H162" s="345">
        <v>3910.1</v>
      </c>
    </row>
    <row r="163" spans="1:8" s="160" customFormat="1" ht="20.25" customHeight="1">
      <c r="A163" s="28" t="s">
        <v>621</v>
      </c>
      <c r="B163" s="37" t="s">
        <v>157</v>
      </c>
      <c r="C163" s="29" t="s">
        <v>367</v>
      </c>
      <c r="D163" s="29" t="s">
        <v>365</v>
      </c>
      <c r="E163" s="71" t="s">
        <v>622</v>
      </c>
      <c r="F163" s="24" t="s">
        <v>190</v>
      </c>
      <c r="G163" s="345">
        <v>1180.85</v>
      </c>
      <c r="H163" s="345">
        <v>1180.85</v>
      </c>
    </row>
    <row r="164" spans="1:8" s="160" customFormat="1" ht="21" customHeight="1">
      <c r="A164" s="26" t="s">
        <v>602</v>
      </c>
      <c r="B164" s="37" t="s">
        <v>157</v>
      </c>
      <c r="C164" s="29" t="s">
        <v>367</v>
      </c>
      <c r="D164" s="29" t="s">
        <v>365</v>
      </c>
      <c r="E164" s="71" t="s">
        <v>603</v>
      </c>
      <c r="F164" s="24" t="s">
        <v>236</v>
      </c>
      <c r="G164" s="345">
        <f>G165</f>
        <v>233.2</v>
      </c>
      <c r="H164" s="345">
        <f>H165</f>
        <v>236.2</v>
      </c>
    </row>
    <row r="165" spans="1:8" s="160" customFormat="1" ht="30" customHeight="1">
      <c r="A165" s="28" t="s">
        <v>235</v>
      </c>
      <c r="B165" s="37" t="s">
        <v>157</v>
      </c>
      <c r="C165" s="29" t="s">
        <v>367</v>
      </c>
      <c r="D165" s="29" t="s">
        <v>365</v>
      </c>
      <c r="E165" s="71" t="s">
        <v>603</v>
      </c>
      <c r="F165" s="24" t="s">
        <v>198</v>
      </c>
      <c r="G165" s="345">
        <f>G167+G166</f>
        <v>233.2</v>
      </c>
      <c r="H165" s="345">
        <f>H167+H166</f>
        <v>236.2</v>
      </c>
    </row>
    <row r="166" spans="1:8" s="160" customFormat="1" ht="30" customHeight="1">
      <c r="A166" s="26" t="s">
        <v>457</v>
      </c>
      <c r="B166" s="37" t="s">
        <v>157</v>
      </c>
      <c r="C166" s="29" t="s">
        <v>367</v>
      </c>
      <c r="D166" s="29" t="s">
        <v>365</v>
      </c>
      <c r="E166" s="71" t="s">
        <v>603</v>
      </c>
      <c r="F166" s="24" t="s">
        <v>380</v>
      </c>
      <c r="G166" s="345">
        <v>27.2</v>
      </c>
      <c r="H166" s="345">
        <v>27.2</v>
      </c>
    </row>
    <row r="167" spans="1:8" s="160" customFormat="1" ht="30" customHeight="1">
      <c r="A167" s="26" t="s">
        <v>457</v>
      </c>
      <c r="B167" s="37" t="s">
        <v>157</v>
      </c>
      <c r="C167" s="29" t="s">
        <v>367</v>
      </c>
      <c r="D167" s="29" t="s">
        <v>365</v>
      </c>
      <c r="E167" s="71" t="s">
        <v>603</v>
      </c>
      <c r="F167" s="24" t="s">
        <v>381</v>
      </c>
      <c r="G167" s="345">
        <v>206</v>
      </c>
      <c r="H167" s="345">
        <v>209</v>
      </c>
    </row>
    <row r="168" spans="1:8" s="160" customFormat="1" ht="30" customHeight="1">
      <c r="A168" s="26" t="s">
        <v>382</v>
      </c>
      <c r="B168" s="37" t="s">
        <v>157</v>
      </c>
      <c r="C168" s="29" t="s">
        <v>367</v>
      </c>
      <c r="D168" s="29" t="s">
        <v>365</v>
      </c>
      <c r="E168" s="71" t="s">
        <v>603</v>
      </c>
      <c r="F168" s="24" t="s">
        <v>383</v>
      </c>
      <c r="G168" s="345">
        <v>20</v>
      </c>
      <c r="H168" s="345">
        <v>20</v>
      </c>
    </row>
    <row r="169" spans="1:8" s="185" customFormat="1" ht="30" customHeight="1">
      <c r="A169" s="64" t="s">
        <v>210</v>
      </c>
      <c r="B169" s="58" t="s">
        <v>157</v>
      </c>
      <c r="C169" s="50" t="s">
        <v>367</v>
      </c>
      <c r="D169" s="50" t="s">
        <v>365</v>
      </c>
      <c r="E169" s="74" t="s">
        <v>120</v>
      </c>
      <c r="F169" s="50"/>
      <c r="G169" s="317">
        <f>G170+G182+G186+G174</f>
        <v>940</v>
      </c>
      <c r="H169" s="317">
        <f>H170+H182+H186+H174</f>
        <v>940</v>
      </c>
    </row>
    <row r="170" spans="1:8" s="139" customFormat="1" ht="14.25" customHeight="1">
      <c r="A170" s="16" t="s">
        <v>288</v>
      </c>
      <c r="B170" s="44" t="s">
        <v>157</v>
      </c>
      <c r="C170" s="45" t="s">
        <v>367</v>
      </c>
      <c r="D170" s="45" t="s">
        <v>365</v>
      </c>
      <c r="E170" s="51" t="s">
        <v>126</v>
      </c>
      <c r="F170" s="62"/>
      <c r="G170" s="364">
        <f aca="true" t="shared" si="18" ref="G170:H172">G171</f>
        <v>513.2</v>
      </c>
      <c r="H170" s="364">
        <f t="shared" si="18"/>
        <v>513.2</v>
      </c>
    </row>
    <row r="171" spans="1:8" s="139" customFormat="1" ht="27" customHeight="1">
      <c r="A171" s="28" t="s">
        <v>235</v>
      </c>
      <c r="B171" s="37" t="s">
        <v>157</v>
      </c>
      <c r="C171" s="24" t="s">
        <v>367</v>
      </c>
      <c r="D171" s="24" t="s">
        <v>365</v>
      </c>
      <c r="E171" s="48" t="s">
        <v>126</v>
      </c>
      <c r="F171" s="40" t="s">
        <v>236</v>
      </c>
      <c r="G171" s="364">
        <f t="shared" si="18"/>
        <v>513.2</v>
      </c>
      <c r="H171" s="364">
        <f t="shared" si="18"/>
        <v>513.2</v>
      </c>
    </row>
    <row r="172" spans="1:8" s="139" customFormat="1" ht="27" customHeight="1">
      <c r="A172" s="125" t="s">
        <v>237</v>
      </c>
      <c r="B172" s="37" t="s">
        <v>157</v>
      </c>
      <c r="C172" s="24" t="s">
        <v>367</v>
      </c>
      <c r="D172" s="24" t="s">
        <v>365</v>
      </c>
      <c r="E172" s="48" t="s">
        <v>126</v>
      </c>
      <c r="F172" s="40" t="s">
        <v>198</v>
      </c>
      <c r="G172" s="364">
        <f t="shared" si="18"/>
        <v>513.2</v>
      </c>
      <c r="H172" s="364">
        <f t="shared" si="18"/>
        <v>513.2</v>
      </c>
    </row>
    <row r="173" spans="1:8" ht="27" customHeight="1">
      <c r="A173" s="26" t="s">
        <v>457</v>
      </c>
      <c r="B173" s="37" t="s">
        <v>157</v>
      </c>
      <c r="C173" s="24" t="s">
        <v>367</v>
      </c>
      <c r="D173" s="24" t="s">
        <v>365</v>
      </c>
      <c r="E173" s="48" t="s">
        <v>126</v>
      </c>
      <c r="F173" s="25" t="s">
        <v>381</v>
      </c>
      <c r="G173" s="362">
        <v>513.2</v>
      </c>
      <c r="H173" s="362">
        <v>513.2</v>
      </c>
    </row>
    <row r="174" spans="1:8" s="139" customFormat="1" ht="26.25" customHeight="1" hidden="1">
      <c r="A174" s="184" t="s">
        <v>289</v>
      </c>
      <c r="B174" s="37" t="s">
        <v>157</v>
      </c>
      <c r="C174" s="45" t="s">
        <v>367</v>
      </c>
      <c r="D174" s="45" t="s">
        <v>365</v>
      </c>
      <c r="E174" s="51" t="s">
        <v>127</v>
      </c>
      <c r="F174" s="62"/>
      <c r="G174" s="364">
        <f aca="true" t="shared" si="19" ref="G174:H176">G175</f>
        <v>0</v>
      </c>
      <c r="H174" s="364">
        <f t="shared" si="19"/>
        <v>0</v>
      </c>
    </row>
    <row r="175" spans="1:8" s="139" customFormat="1" ht="26.25" customHeight="1" hidden="1">
      <c r="A175" s="28" t="s">
        <v>235</v>
      </c>
      <c r="B175" s="37" t="s">
        <v>157</v>
      </c>
      <c r="C175" s="24" t="s">
        <v>367</v>
      </c>
      <c r="D175" s="24" t="s">
        <v>365</v>
      </c>
      <c r="E175" s="48" t="s">
        <v>127</v>
      </c>
      <c r="F175" s="40" t="s">
        <v>236</v>
      </c>
      <c r="G175" s="332">
        <f t="shared" si="19"/>
        <v>0</v>
      </c>
      <c r="H175" s="332">
        <f t="shared" si="19"/>
        <v>0</v>
      </c>
    </row>
    <row r="176" spans="1:8" s="139" customFormat="1" ht="26.25" customHeight="1" hidden="1">
      <c r="A176" s="125" t="s">
        <v>237</v>
      </c>
      <c r="B176" s="37" t="s">
        <v>157</v>
      </c>
      <c r="C176" s="24" t="s">
        <v>367</v>
      </c>
      <c r="D176" s="24" t="s">
        <v>365</v>
      </c>
      <c r="E176" s="48" t="s">
        <v>127</v>
      </c>
      <c r="F176" s="40" t="s">
        <v>198</v>
      </c>
      <c r="G176" s="332">
        <f t="shared" si="19"/>
        <v>0</v>
      </c>
      <c r="H176" s="332">
        <f t="shared" si="19"/>
        <v>0</v>
      </c>
    </row>
    <row r="177" spans="1:8" ht="27" customHeight="1" hidden="1">
      <c r="A177" s="26" t="s">
        <v>457</v>
      </c>
      <c r="B177" s="37" t="s">
        <v>157</v>
      </c>
      <c r="C177" s="24" t="s">
        <v>367</v>
      </c>
      <c r="D177" s="24" t="s">
        <v>365</v>
      </c>
      <c r="E177" s="48" t="s">
        <v>127</v>
      </c>
      <c r="F177" s="25" t="s">
        <v>381</v>
      </c>
      <c r="G177" s="362">
        <v>0</v>
      </c>
      <c r="H177" s="362">
        <v>0</v>
      </c>
    </row>
    <row r="178" spans="1:8" s="139" customFormat="1" ht="15.75" customHeight="1" hidden="1">
      <c r="A178" s="16" t="s">
        <v>290</v>
      </c>
      <c r="B178" s="37" t="s">
        <v>157</v>
      </c>
      <c r="C178" s="45" t="s">
        <v>367</v>
      </c>
      <c r="D178" s="45" t="s">
        <v>365</v>
      </c>
      <c r="E178" s="51" t="s">
        <v>128</v>
      </c>
      <c r="F178" s="62"/>
      <c r="G178" s="364">
        <f aca="true" t="shared" si="20" ref="G178:H180">G179</f>
        <v>0</v>
      </c>
      <c r="H178" s="364">
        <f t="shared" si="20"/>
        <v>0</v>
      </c>
    </row>
    <row r="179" spans="1:8" s="139" customFormat="1" ht="28.5" customHeight="1" hidden="1">
      <c r="A179" s="28" t="s">
        <v>235</v>
      </c>
      <c r="B179" s="37" t="s">
        <v>157</v>
      </c>
      <c r="C179" s="24" t="s">
        <v>367</v>
      </c>
      <c r="D179" s="24" t="s">
        <v>365</v>
      </c>
      <c r="E179" s="48" t="s">
        <v>128</v>
      </c>
      <c r="F179" s="40" t="s">
        <v>236</v>
      </c>
      <c r="G179" s="332">
        <f t="shared" si="20"/>
        <v>0</v>
      </c>
      <c r="H179" s="332">
        <f t="shared" si="20"/>
        <v>0</v>
      </c>
    </row>
    <row r="180" spans="1:8" s="139" customFormat="1" ht="27" customHeight="1" hidden="1">
      <c r="A180" s="125" t="s">
        <v>237</v>
      </c>
      <c r="B180" s="37" t="s">
        <v>157</v>
      </c>
      <c r="C180" s="24" t="s">
        <v>367</v>
      </c>
      <c r="D180" s="24" t="s">
        <v>365</v>
      </c>
      <c r="E180" s="48" t="s">
        <v>128</v>
      </c>
      <c r="F180" s="40" t="s">
        <v>198</v>
      </c>
      <c r="G180" s="332">
        <f t="shared" si="20"/>
        <v>0</v>
      </c>
      <c r="H180" s="332">
        <f t="shared" si="20"/>
        <v>0</v>
      </c>
    </row>
    <row r="181" spans="1:8" ht="26.25" customHeight="1" hidden="1">
      <c r="A181" s="26" t="s">
        <v>457</v>
      </c>
      <c r="B181" s="37" t="s">
        <v>157</v>
      </c>
      <c r="C181" s="24" t="s">
        <v>367</v>
      </c>
      <c r="D181" s="24" t="s">
        <v>365</v>
      </c>
      <c r="E181" s="48" t="s">
        <v>128</v>
      </c>
      <c r="F181" s="25" t="s">
        <v>381</v>
      </c>
      <c r="G181" s="362">
        <v>0</v>
      </c>
      <c r="H181" s="362">
        <v>0</v>
      </c>
    </row>
    <row r="182" spans="1:8" s="139" customFormat="1" ht="15" customHeight="1">
      <c r="A182" s="46" t="s">
        <v>397</v>
      </c>
      <c r="B182" s="44" t="s">
        <v>157</v>
      </c>
      <c r="C182" s="45" t="s">
        <v>367</v>
      </c>
      <c r="D182" s="45" t="s">
        <v>365</v>
      </c>
      <c r="E182" s="51" t="s">
        <v>129</v>
      </c>
      <c r="F182" s="62"/>
      <c r="G182" s="364">
        <f aca="true" t="shared" si="21" ref="G182:H184">G183</f>
        <v>20</v>
      </c>
      <c r="H182" s="364">
        <f t="shared" si="21"/>
        <v>20</v>
      </c>
    </row>
    <row r="183" spans="1:8" s="139" customFormat="1" ht="28.5" customHeight="1">
      <c r="A183" s="28" t="s">
        <v>235</v>
      </c>
      <c r="B183" s="37" t="s">
        <v>157</v>
      </c>
      <c r="C183" s="29" t="s">
        <v>367</v>
      </c>
      <c r="D183" s="29" t="s">
        <v>365</v>
      </c>
      <c r="E183" s="71" t="s">
        <v>129</v>
      </c>
      <c r="F183" s="40" t="s">
        <v>236</v>
      </c>
      <c r="G183" s="332">
        <f t="shared" si="21"/>
        <v>20</v>
      </c>
      <c r="H183" s="332">
        <f t="shared" si="21"/>
        <v>20</v>
      </c>
    </row>
    <row r="184" spans="1:8" s="139" customFormat="1" ht="30" customHeight="1">
      <c r="A184" s="125" t="s">
        <v>237</v>
      </c>
      <c r="B184" s="37" t="s">
        <v>157</v>
      </c>
      <c r="C184" s="29" t="s">
        <v>367</v>
      </c>
      <c r="D184" s="29" t="s">
        <v>365</v>
      </c>
      <c r="E184" s="71" t="s">
        <v>129</v>
      </c>
      <c r="F184" s="40" t="s">
        <v>198</v>
      </c>
      <c r="G184" s="332">
        <f t="shared" si="21"/>
        <v>20</v>
      </c>
      <c r="H184" s="332">
        <f t="shared" si="21"/>
        <v>20</v>
      </c>
    </row>
    <row r="185" spans="1:8" ht="27" customHeight="1">
      <c r="A185" s="26" t="s">
        <v>457</v>
      </c>
      <c r="B185" s="37" t="s">
        <v>157</v>
      </c>
      <c r="C185" s="24" t="s">
        <v>367</v>
      </c>
      <c r="D185" s="24" t="s">
        <v>365</v>
      </c>
      <c r="E185" s="71" t="s">
        <v>129</v>
      </c>
      <c r="F185" s="25" t="s">
        <v>381</v>
      </c>
      <c r="G185" s="362">
        <v>20</v>
      </c>
      <c r="H185" s="362">
        <v>20</v>
      </c>
    </row>
    <row r="186" spans="1:8" s="139" customFormat="1" ht="27.75" customHeight="1">
      <c r="A186" s="46" t="s">
        <v>291</v>
      </c>
      <c r="B186" s="44" t="s">
        <v>157</v>
      </c>
      <c r="C186" s="45" t="s">
        <v>367</v>
      </c>
      <c r="D186" s="45" t="s">
        <v>365</v>
      </c>
      <c r="E186" s="51" t="s">
        <v>130</v>
      </c>
      <c r="F186" s="62"/>
      <c r="G186" s="364">
        <f aca="true" t="shared" si="22" ref="G186:H188">G187</f>
        <v>406.8</v>
      </c>
      <c r="H186" s="364">
        <f t="shared" si="22"/>
        <v>406.8</v>
      </c>
    </row>
    <row r="187" spans="1:8" ht="27.75" customHeight="1">
      <c r="A187" s="28" t="s">
        <v>235</v>
      </c>
      <c r="B187" s="37" t="s">
        <v>157</v>
      </c>
      <c r="C187" s="24" t="s">
        <v>367</v>
      </c>
      <c r="D187" s="24" t="s">
        <v>365</v>
      </c>
      <c r="E187" s="48" t="s">
        <v>130</v>
      </c>
      <c r="F187" s="40" t="s">
        <v>236</v>
      </c>
      <c r="G187" s="362">
        <f t="shared" si="22"/>
        <v>406.8</v>
      </c>
      <c r="H187" s="362">
        <f t="shared" si="22"/>
        <v>406.8</v>
      </c>
    </row>
    <row r="188" spans="1:8" ht="27.75" customHeight="1">
      <c r="A188" s="125" t="s">
        <v>237</v>
      </c>
      <c r="B188" s="37" t="s">
        <v>157</v>
      </c>
      <c r="C188" s="24" t="s">
        <v>367</v>
      </c>
      <c r="D188" s="24" t="s">
        <v>365</v>
      </c>
      <c r="E188" s="48" t="s">
        <v>130</v>
      </c>
      <c r="F188" s="40" t="s">
        <v>198</v>
      </c>
      <c r="G188" s="362">
        <f>G189</f>
        <v>406.8</v>
      </c>
      <c r="H188" s="362">
        <f t="shared" si="22"/>
        <v>406.8</v>
      </c>
    </row>
    <row r="189" spans="1:8" ht="27" customHeight="1">
      <c r="A189" s="26" t="s">
        <v>457</v>
      </c>
      <c r="B189" s="37" t="s">
        <v>157</v>
      </c>
      <c r="C189" s="24" t="s">
        <v>367</v>
      </c>
      <c r="D189" s="24" t="s">
        <v>365</v>
      </c>
      <c r="E189" s="48" t="s">
        <v>130</v>
      </c>
      <c r="F189" s="25" t="s">
        <v>381</v>
      </c>
      <c r="G189" s="362">
        <v>406.8</v>
      </c>
      <c r="H189" s="362">
        <v>406.8</v>
      </c>
    </row>
    <row r="190" spans="1:8" s="195" customFormat="1" ht="15" customHeight="1">
      <c r="A190" s="186" t="s">
        <v>398</v>
      </c>
      <c r="B190" s="36" t="s">
        <v>157</v>
      </c>
      <c r="C190" s="201" t="s">
        <v>368</v>
      </c>
      <c r="D190" s="201"/>
      <c r="E190" s="48"/>
      <c r="F190" s="193"/>
      <c r="G190" s="343">
        <f>G191</f>
        <v>7764</v>
      </c>
      <c r="H190" s="343">
        <f>H191</f>
        <v>7414.2</v>
      </c>
    </row>
    <row r="191" spans="1:8" s="68" customFormat="1" ht="15" customHeight="1">
      <c r="A191" s="190" t="s">
        <v>399</v>
      </c>
      <c r="B191" s="36" t="s">
        <v>157</v>
      </c>
      <c r="C191" s="34" t="s">
        <v>368</v>
      </c>
      <c r="D191" s="34" t="s">
        <v>362</v>
      </c>
      <c r="E191" s="148"/>
      <c r="F191" s="101"/>
      <c r="G191" s="324">
        <f>G192+G226</f>
        <v>7764</v>
      </c>
      <c r="H191" s="324">
        <f>H192+H226</f>
        <v>7414.2</v>
      </c>
    </row>
    <row r="192" spans="1:8" s="185" customFormat="1" ht="39.75" customHeight="1">
      <c r="A192" s="64" t="s">
        <v>165</v>
      </c>
      <c r="B192" s="58" t="s">
        <v>157</v>
      </c>
      <c r="C192" s="50" t="s">
        <v>368</v>
      </c>
      <c r="D192" s="50" t="s">
        <v>362</v>
      </c>
      <c r="E192" s="74" t="s">
        <v>61</v>
      </c>
      <c r="F192" s="69"/>
      <c r="G192" s="191">
        <f>G193+G208+G219</f>
        <v>7694</v>
      </c>
      <c r="H192" s="191">
        <f>H193+H208+H219</f>
        <v>7414.2</v>
      </c>
    </row>
    <row r="193" spans="1:8" s="139" customFormat="1" ht="15.75" customHeight="1">
      <c r="A193" s="46" t="s">
        <v>166</v>
      </c>
      <c r="B193" s="37" t="s">
        <v>157</v>
      </c>
      <c r="C193" s="45" t="s">
        <v>368</v>
      </c>
      <c r="D193" s="45" t="s">
        <v>362</v>
      </c>
      <c r="E193" s="51" t="s">
        <v>173</v>
      </c>
      <c r="F193" s="62"/>
      <c r="G193" s="138">
        <f>G194+G200</f>
        <v>5553.9</v>
      </c>
      <c r="H193" s="138">
        <f>H194+H200</f>
        <v>5367.98</v>
      </c>
    </row>
    <row r="194" spans="1:8" s="139" customFormat="1" ht="27" customHeight="1">
      <c r="A194" s="46" t="s">
        <v>167</v>
      </c>
      <c r="B194" s="37" t="s">
        <v>157</v>
      </c>
      <c r="C194" s="45" t="s">
        <v>368</v>
      </c>
      <c r="D194" s="45" t="s">
        <v>362</v>
      </c>
      <c r="E194" s="51" t="s">
        <v>257</v>
      </c>
      <c r="F194" s="62"/>
      <c r="G194" s="138">
        <f>G195</f>
        <v>4396</v>
      </c>
      <c r="H194" s="138">
        <f>H195</f>
        <v>4141.5</v>
      </c>
    </row>
    <row r="195" spans="1:8" ht="42" customHeight="1">
      <c r="A195" s="59" t="s">
        <v>231</v>
      </c>
      <c r="B195" s="37" t="s">
        <v>157</v>
      </c>
      <c r="C195" s="29" t="s">
        <v>368</v>
      </c>
      <c r="D195" s="29" t="s">
        <v>362</v>
      </c>
      <c r="E195" s="71" t="s">
        <v>257</v>
      </c>
      <c r="F195" s="25" t="s">
        <v>540</v>
      </c>
      <c r="G195" s="144">
        <f>G196</f>
        <v>4396</v>
      </c>
      <c r="H195" s="144">
        <f>H196</f>
        <v>4141.5</v>
      </c>
    </row>
    <row r="196" spans="1:8" ht="16.5" customHeight="1">
      <c r="A196" s="26" t="s">
        <v>293</v>
      </c>
      <c r="B196" s="37" t="s">
        <v>157</v>
      </c>
      <c r="C196" s="24" t="s">
        <v>368</v>
      </c>
      <c r="D196" s="24" t="s">
        <v>362</v>
      </c>
      <c r="E196" s="48" t="s">
        <v>257</v>
      </c>
      <c r="F196" s="40" t="s">
        <v>428</v>
      </c>
      <c r="G196" s="144">
        <f>G197+G198+G199</f>
        <v>4396</v>
      </c>
      <c r="H196" s="144">
        <f>H197+H198+H199</f>
        <v>4141.5</v>
      </c>
    </row>
    <row r="197" spans="1:8" ht="15.75">
      <c r="A197" s="26" t="s">
        <v>272</v>
      </c>
      <c r="B197" s="37" t="s">
        <v>157</v>
      </c>
      <c r="C197" s="24" t="s">
        <v>368</v>
      </c>
      <c r="D197" s="24" t="s">
        <v>362</v>
      </c>
      <c r="E197" s="48" t="s">
        <v>257</v>
      </c>
      <c r="F197" s="24" t="s">
        <v>400</v>
      </c>
      <c r="G197" s="144">
        <v>3376.3</v>
      </c>
      <c r="H197" s="144">
        <v>3376.3</v>
      </c>
    </row>
    <row r="198" spans="1:8" ht="28.5" customHeight="1">
      <c r="A198" s="26" t="s">
        <v>273</v>
      </c>
      <c r="B198" s="37" t="s">
        <v>157</v>
      </c>
      <c r="C198" s="24" t="s">
        <v>368</v>
      </c>
      <c r="D198" s="24" t="s">
        <v>362</v>
      </c>
      <c r="E198" s="48" t="s">
        <v>257</v>
      </c>
      <c r="F198" s="24" t="s">
        <v>401</v>
      </c>
      <c r="G198" s="144">
        <v>0</v>
      </c>
      <c r="H198" s="144">
        <v>0</v>
      </c>
    </row>
    <row r="199" spans="1:8" ht="28.5" customHeight="1">
      <c r="A199" s="26" t="s">
        <v>274</v>
      </c>
      <c r="B199" s="37" t="s">
        <v>157</v>
      </c>
      <c r="C199" s="24" t="s">
        <v>368</v>
      </c>
      <c r="D199" s="24" t="s">
        <v>362</v>
      </c>
      <c r="E199" s="48" t="s">
        <v>257</v>
      </c>
      <c r="F199" s="24" t="s">
        <v>190</v>
      </c>
      <c r="G199" s="144">
        <v>1019.7</v>
      </c>
      <c r="H199" s="144">
        <v>765.2</v>
      </c>
    </row>
    <row r="200" spans="1:8" ht="29.25" customHeight="1">
      <c r="A200" s="26" t="s">
        <v>168</v>
      </c>
      <c r="B200" s="37" t="s">
        <v>157</v>
      </c>
      <c r="C200" s="24" t="s">
        <v>368</v>
      </c>
      <c r="D200" s="24" t="s">
        <v>362</v>
      </c>
      <c r="E200" s="48" t="s">
        <v>258</v>
      </c>
      <c r="F200" s="24"/>
      <c r="G200" s="144">
        <f>G201+G205</f>
        <v>1157.8999999999999</v>
      </c>
      <c r="H200" s="144">
        <f>H201+H205</f>
        <v>1226.48</v>
      </c>
    </row>
    <row r="201" spans="1:8" ht="29.25" customHeight="1">
      <c r="A201" s="28" t="s">
        <v>235</v>
      </c>
      <c r="B201" s="37" t="s">
        <v>157</v>
      </c>
      <c r="C201" s="24" t="s">
        <v>368</v>
      </c>
      <c r="D201" s="24" t="s">
        <v>362</v>
      </c>
      <c r="E201" s="48" t="s">
        <v>258</v>
      </c>
      <c r="F201" s="24" t="s">
        <v>236</v>
      </c>
      <c r="G201" s="144">
        <f>G202</f>
        <v>1147.8999999999999</v>
      </c>
      <c r="H201" s="144">
        <f>H202</f>
        <v>1216.48</v>
      </c>
    </row>
    <row r="202" spans="1:8" ht="29.25" customHeight="1">
      <c r="A202" s="125" t="s">
        <v>237</v>
      </c>
      <c r="B202" s="37" t="s">
        <v>157</v>
      </c>
      <c r="C202" s="24" t="s">
        <v>368</v>
      </c>
      <c r="D202" s="24" t="s">
        <v>362</v>
      </c>
      <c r="E202" s="48" t="s">
        <v>258</v>
      </c>
      <c r="F202" s="24" t="s">
        <v>198</v>
      </c>
      <c r="G202" s="144">
        <f>G203+G204</f>
        <v>1147.8999999999999</v>
      </c>
      <c r="H202" s="144">
        <f>H203+H204</f>
        <v>1216.48</v>
      </c>
    </row>
    <row r="203" spans="1:8" ht="25.5">
      <c r="A203" s="26" t="s">
        <v>379</v>
      </c>
      <c r="B203" s="37" t="s">
        <v>157</v>
      </c>
      <c r="C203" s="24" t="s">
        <v>368</v>
      </c>
      <c r="D203" s="24" t="s">
        <v>362</v>
      </c>
      <c r="E203" s="48" t="s">
        <v>258</v>
      </c>
      <c r="F203" s="24" t="s">
        <v>380</v>
      </c>
      <c r="G203" s="180">
        <v>44.1</v>
      </c>
      <c r="H203" s="180">
        <v>44.1</v>
      </c>
    </row>
    <row r="204" spans="1:9" ht="27" customHeight="1">
      <c r="A204" s="26" t="s">
        <v>457</v>
      </c>
      <c r="B204" s="37" t="s">
        <v>157</v>
      </c>
      <c r="C204" s="24" t="s">
        <v>368</v>
      </c>
      <c r="D204" s="24" t="s">
        <v>362</v>
      </c>
      <c r="E204" s="48" t="s">
        <v>258</v>
      </c>
      <c r="F204" s="24" t="s">
        <v>381</v>
      </c>
      <c r="G204" s="180">
        <v>1103.8</v>
      </c>
      <c r="H204" s="180">
        <v>1172.38</v>
      </c>
      <c r="I204" s="170"/>
    </row>
    <row r="205" spans="1:9" ht="16.5" customHeight="1">
      <c r="A205" s="26" t="s">
        <v>46</v>
      </c>
      <c r="B205" s="37" t="s">
        <v>157</v>
      </c>
      <c r="C205" s="24" t="s">
        <v>368</v>
      </c>
      <c r="D205" s="24" t="s">
        <v>362</v>
      </c>
      <c r="E205" s="48" t="s">
        <v>258</v>
      </c>
      <c r="F205" s="24" t="s">
        <v>238</v>
      </c>
      <c r="G205" s="180">
        <f>G206</f>
        <v>10</v>
      </c>
      <c r="H205" s="180">
        <f>H206</f>
        <v>10</v>
      </c>
      <c r="I205" s="170"/>
    </row>
    <row r="206" spans="1:8" ht="18" customHeight="1">
      <c r="A206" s="26" t="s">
        <v>202</v>
      </c>
      <c r="B206" s="37" t="s">
        <v>157</v>
      </c>
      <c r="C206" s="24" t="s">
        <v>368</v>
      </c>
      <c r="D206" s="24" t="s">
        <v>362</v>
      </c>
      <c r="E206" s="48" t="s">
        <v>258</v>
      </c>
      <c r="F206" s="24" t="s">
        <v>201</v>
      </c>
      <c r="G206" s="144">
        <f>G207</f>
        <v>10</v>
      </c>
      <c r="H206" s="144">
        <f>H207</f>
        <v>10</v>
      </c>
    </row>
    <row r="207" spans="1:8" ht="17.25" customHeight="1">
      <c r="A207" s="26" t="s">
        <v>382</v>
      </c>
      <c r="B207" s="37" t="s">
        <v>157</v>
      </c>
      <c r="C207" s="24" t="s">
        <v>368</v>
      </c>
      <c r="D207" s="24" t="s">
        <v>362</v>
      </c>
      <c r="E207" s="48" t="s">
        <v>258</v>
      </c>
      <c r="F207" s="24" t="s">
        <v>383</v>
      </c>
      <c r="G207" s="144">
        <v>10</v>
      </c>
      <c r="H207" s="144">
        <v>10</v>
      </c>
    </row>
    <row r="208" spans="1:8" s="139" customFormat="1" ht="29.25" customHeight="1">
      <c r="A208" s="46" t="s">
        <v>169</v>
      </c>
      <c r="B208" s="37" t="s">
        <v>157</v>
      </c>
      <c r="C208" s="45" t="s">
        <v>368</v>
      </c>
      <c r="D208" s="45" t="s">
        <v>362</v>
      </c>
      <c r="E208" s="51" t="s">
        <v>259</v>
      </c>
      <c r="F208" s="62"/>
      <c r="G208" s="138">
        <f>G209+G214</f>
        <v>1946.6000000000001</v>
      </c>
      <c r="H208" s="138">
        <f>H209+H214</f>
        <v>1863.6200000000001</v>
      </c>
    </row>
    <row r="209" spans="1:8" s="139" customFormat="1" ht="43.5" customHeight="1">
      <c r="A209" s="59" t="s">
        <v>231</v>
      </c>
      <c r="B209" s="37" t="s">
        <v>157</v>
      </c>
      <c r="C209" s="24" t="s">
        <v>368</v>
      </c>
      <c r="D209" s="24" t="s">
        <v>362</v>
      </c>
      <c r="E209" s="48" t="s">
        <v>260</v>
      </c>
      <c r="F209" s="40" t="s">
        <v>540</v>
      </c>
      <c r="G209" s="138">
        <f>G210</f>
        <v>1598.9</v>
      </c>
      <c r="H209" s="138">
        <f>H210</f>
        <v>1507.2</v>
      </c>
    </row>
    <row r="210" spans="1:8" ht="17.25" customHeight="1">
      <c r="A210" s="26" t="s">
        <v>293</v>
      </c>
      <c r="B210" s="37" t="s">
        <v>157</v>
      </c>
      <c r="C210" s="24" t="s">
        <v>368</v>
      </c>
      <c r="D210" s="24" t="s">
        <v>362</v>
      </c>
      <c r="E210" s="48" t="s">
        <v>260</v>
      </c>
      <c r="F210" s="40" t="s">
        <v>428</v>
      </c>
      <c r="G210" s="144">
        <f>G211+G212+G213</f>
        <v>1598.9</v>
      </c>
      <c r="H210" s="144">
        <f>H211+H212+H213</f>
        <v>1507.2</v>
      </c>
    </row>
    <row r="211" spans="1:8" ht="15.75">
      <c r="A211" s="26" t="s">
        <v>272</v>
      </c>
      <c r="B211" s="37" t="s">
        <v>157</v>
      </c>
      <c r="C211" s="24" t="s">
        <v>368</v>
      </c>
      <c r="D211" s="24" t="s">
        <v>362</v>
      </c>
      <c r="E211" s="48" t="s">
        <v>260</v>
      </c>
      <c r="F211" s="24" t="s">
        <v>400</v>
      </c>
      <c r="G211" s="144">
        <v>1227.2</v>
      </c>
      <c r="H211" s="144">
        <v>1227.2</v>
      </c>
    </row>
    <row r="212" spans="1:8" ht="27.75" customHeight="1">
      <c r="A212" s="26" t="s">
        <v>273</v>
      </c>
      <c r="B212" s="37" t="s">
        <v>157</v>
      </c>
      <c r="C212" s="24" t="s">
        <v>368</v>
      </c>
      <c r="D212" s="24" t="s">
        <v>362</v>
      </c>
      <c r="E212" s="48" t="s">
        <v>260</v>
      </c>
      <c r="F212" s="24" t="s">
        <v>401</v>
      </c>
      <c r="G212" s="144">
        <v>1</v>
      </c>
      <c r="H212" s="144">
        <v>1</v>
      </c>
    </row>
    <row r="213" spans="1:8" ht="27.75" customHeight="1">
      <c r="A213" s="26" t="s">
        <v>274</v>
      </c>
      <c r="B213" s="37" t="s">
        <v>157</v>
      </c>
      <c r="C213" s="24" t="s">
        <v>368</v>
      </c>
      <c r="D213" s="24" t="s">
        <v>362</v>
      </c>
      <c r="E213" s="48" t="s">
        <v>260</v>
      </c>
      <c r="F213" s="385" t="s">
        <v>190</v>
      </c>
      <c r="G213" s="362">
        <v>370.7</v>
      </c>
      <c r="H213" s="362">
        <v>279</v>
      </c>
    </row>
    <row r="214" spans="1:8" ht="27.75" customHeight="1">
      <c r="A214" s="26" t="s">
        <v>170</v>
      </c>
      <c r="B214" s="37" t="s">
        <v>157</v>
      </c>
      <c r="C214" s="24" t="s">
        <v>368</v>
      </c>
      <c r="D214" s="24" t="s">
        <v>362</v>
      </c>
      <c r="E214" s="48" t="s">
        <v>262</v>
      </c>
      <c r="F214" s="385"/>
      <c r="G214" s="362">
        <f>G215</f>
        <v>347.7</v>
      </c>
      <c r="H214" s="362">
        <f>H215</f>
        <v>356.42</v>
      </c>
    </row>
    <row r="215" spans="1:8" ht="27.75" customHeight="1">
      <c r="A215" s="28" t="s">
        <v>235</v>
      </c>
      <c r="B215" s="37" t="s">
        <v>157</v>
      </c>
      <c r="C215" s="24" t="s">
        <v>368</v>
      </c>
      <c r="D215" s="24" t="s">
        <v>362</v>
      </c>
      <c r="E215" s="48" t="s">
        <v>262</v>
      </c>
      <c r="F215" s="385" t="s">
        <v>236</v>
      </c>
      <c r="G215" s="362">
        <f>G216</f>
        <v>347.7</v>
      </c>
      <c r="H215" s="362">
        <f>H216</f>
        <v>356.42</v>
      </c>
    </row>
    <row r="216" spans="1:8" ht="27.75" customHeight="1">
      <c r="A216" s="125" t="s">
        <v>237</v>
      </c>
      <c r="B216" s="37" t="s">
        <v>157</v>
      </c>
      <c r="C216" s="24" t="s">
        <v>368</v>
      </c>
      <c r="D216" s="24" t="s">
        <v>362</v>
      </c>
      <c r="E216" s="48" t="s">
        <v>262</v>
      </c>
      <c r="F216" s="385" t="s">
        <v>198</v>
      </c>
      <c r="G216" s="362">
        <f>G217+G218</f>
        <v>347.7</v>
      </c>
      <c r="H216" s="362">
        <f>H217+H218</f>
        <v>356.42</v>
      </c>
    </row>
    <row r="217" spans="1:8" ht="25.5">
      <c r="A217" s="26" t="s">
        <v>379</v>
      </c>
      <c r="B217" s="37" t="s">
        <v>157</v>
      </c>
      <c r="C217" s="24" t="s">
        <v>368</v>
      </c>
      <c r="D217" s="24" t="s">
        <v>362</v>
      </c>
      <c r="E217" s="48" t="s">
        <v>262</v>
      </c>
      <c r="F217" s="385" t="s">
        <v>380</v>
      </c>
      <c r="G217" s="362">
        <v>16.05</v>
      </c>
      <c r="H217" s="362">
        <v>17.55</v>
      </c>
    </row>
    <row r="218" spans="1:8" ht="26.25" customHeight="1">
      <c r="A218" s="26" t="s">
        <v>457</v>
      </c>
      <c r="B218" s="37" t="s">
        <v>157</v>
      </c>
      <c r="C218" s="24" t="s">
        <v>368</v>
      </c>
      <c r="D218" s="24" t="s">
        <v>362</v>
      </c>
      <c r="E218" s="48" t="s">
        <v>262</v>
      </c>
      <c r="F218" s="385" t="s">
        <v>381</v>
      </c>
      <c r="G218" s="362">
        <v>331.65</v>
      </c>
      <c r="H218" s="362">
        <v>338.87</v>
      </c>
    </row>
    <row r="219" spans="1:11" ht="42" customHeight="1">
      <c r="A219" s="46" t="s">
        <v>171</v>
      </c>
      <c r="B219" s="44" t="s">
        <v>157</v>
      </c>
      <c r="C219" s="45" t="s">
        <v>368</v>
      </c>
      <c r="D219" s="45" t="s">
        <v>362</v>
      </c>
      <c r="E219" s="51" t="s">
        <v>263</v>
      </c>
      <c r="F219" s="45"/>
      <c r="G219" s="138">
        <f aca="true" t="shared" si="23" ref="G219:H221">G220</f>
        <v>193.5</v>
      </c>
      <c r="H219" s="138">
        <f t="shared" si="23"/>
        <v>182.6</v>
      </c>
      <c r="J219" s="127"/>
      <c r="K219" s="127"/>
    </row>
    <row r="220" spans="1:8" ht="42" customHeight="1">
      <c r="A220" s="59" t="s">
        <v>172</v>
      </c>
      <c r="B220" s="37" t="s">
        <v>157</v>
      </c>
      <c r="C220" s="24" t="s">
        <v>368</v>
      </c>
      <c r="D220" s="24" t="s">
        <v>362</v>
      </c>
      <c r="E220" s="48" t="s">
        <v>264</v>
      </c>
      <c r="F220" s="24"/>
      <c r="G220" s="144">
        <f t="shared" si="23"/>
        <v>193.5</v>
      </c>
      <c r="H220" s="144">
        <f t="shared" si="23"/>
        <v>182.6</v>
      </c>
    </row>
    <row r="221" spans="1:8" ht="57" customHeight="1">
      <c r="A221" s="59" t="s">
        <v>231</v>
      </c>
      <c r="B221" s="37" t="s">
        <v>157</v>
      </c>
      <c r="C221" s="24" t="s">
        <v>368</v>
      </c>
      <c r="D221" s="24" t="s">
        <v>362</v>
      </c>
      <c r="E221" s="48" t="s">
        <v>264</v>
      </c>
      <c r="F221" s="40" t="s">
        <v>540</v>
      </c>
      <c r="G221" s="144">
        <f t="shared" si="23"/>
        <v>193.5</v>
      </c>
      <c r="H221" s="144">
        <f t="shared" si="23"/>
        <v>182.6</v>
      </c>
    </row>
    <row r="222" spans="1:8" ht="17.25" customHeight="1">
      <c r="A222" s="26" t="s">
        <v>293</v>
      </c>
      <c r="B222" s="37" t="s">
        <v>157</v>
      </c>
      <c r="C222" s="24" t="s">
        <v>368</v>
      </c>
      <c r="D222" s="24" t="s">
        <v>362</v>
      </c>
      <c r="E222" s="48" t="s">
        <v>264</v>
      </c>
      <c r="F222" s="40" t="s">
        <v>428</v>
      </c>
      <c r="G222" s="144">
        <f>G223+G224+G225</f>
        <v>193.5</v>
      </c>
      <c r="H222" s="144">
        <f>H223+H224+H225</f>
        <v>182.6</v>
      </c>
    </row>
    <row r="223" spans="1:8" ht="15.75">
      <c r="A223" s="26" t="s">
        <v>272</v>
      </c>
      <c r="B223" s="37" t="s">
        <v>157</v>
      </c>
      <c r="C223" s="24" t="s">
        <v>368</v>
      </c>
      <c r="D223" s="24" t="s">
        <v>362</v>
      </c>
      <c r="E223" s="48" t="s">
        <v>264</v>
      </c>
      <c r="F223" s="24" t="s">
        <v>400</v>
      </c>
      <c r="G223" s="144">
        <v>148.6</v>
      </c>
      <c r="H223" s="144">
        <v>148.6</v>
      </c>
    </row>
    <row r="224" spans="1:8" ht="29.25" customHeight="1">
      <c r="A224" s="26" t="s">
        <v>458</v>
      </c>
      <c r="B224" s="37" t="s">
        <v>539</v>
      </c>
      <c r="C224" s="24" t="s">
        <v>368</v>
      </c>
      <c r="D224" s="24" t="s">
        <v>362</v>
      </c>
      <c r="E224" s="48" t="s">
        <v>264</v>
      </c>
      <c r="F224" s="24" t="s">
        <v>401</v>
      </c>
      <c r="G224" s="144"/>
      <c r="H224" s="144"/>
    </row>
    <row r="225" spans="1:8" ht="29.25" customHeight="1">
      <c r="A225" s="26" t="s">
        <v>274</v>
      </c>
      <c r="B225" s="37" t="s">
        <v>157</v>
      </c>
      <c r="C225" s="24" t="s">
        <v>368</v>
      </c>
      <c r="D225" s="24" t="s">
        <v>362</v>
      </c>
      <c r="E225" s="48" t="s">
        <v>264</v>
      </c>
      <c r="F225" s="24" t="s">
        <v>190</v>
      </c>
      <c r="G225" s="144">
        <v>44.9</v>
      </c>
      <c r="H225" s="144">
        <v>34</v>
      </c>
    </row>
    <row r="226" spans="1:8" s="185" customFormat="1" ht="27" customHeight="1">
      <c r="A226" s="205" t="s">
        <v>210</v>
      </c>
      <c r="B226" s="58" t="s">
        <v>157</v>
      </c>
      <c r="C226" s="50" t="s">
        <v>368</v>
      </c>
      <c r="D226" s="50" t="s">
        <v>362</v>
      </c>
      <c r="E226" s="74" t="s">
        <v>120</v>
      </c>
      <c r="F226" s="69"/>
      <c r="G226" s="191">
        <f aca="true" t="shared" si="24" ref="G226:H229">G227</f>
        <v>70</v>
      </c>
      <c r="H226" s="191">
        <f t="shared" si="24"/>
        <v>0</v>
      </c>
    </row>
    <row r="227" spans="1:8" s="139" customFormat="1" ht="15" customHeight="1">
      <c r="A227" s="206" t="s">
        <v>292</v>
      </c>
      <c r="B227" s="37" t="s">
        <v>157</v>
      </c>
      <c r="C227" s="45" t="s">
        <v>402</v>
      </c>
      <c r="D227" s="45" t="s">
        <v>362</v>
      </c>
      <c r="E227" s="51" t="s">
        <v>131</v>
      </c>
      <c r="F227" s="62"/>
      <c r="G227" s="138">
        <f t="shared" si="24"/>
        <v>70</v>
      </c>
      <c r="H227" s="138">
        <f t="shared" si="24"/>
        <v>0</v>
      </c>
    </row>
    <row r="228" spans="1:8" s="139" customFormat="1" ht="28.5" customHeight="1">
      <c r="A228" s="28" t="s">
        <v>235</v>
      </c>
      <c r="B228" s="37" t="s">
        <v>157</v>
      </c>
      <c r="C228" s="24" t="s">
        <v>368</v>
      </c>
      <c r="D228" s="24" t="s">
        <v>362</v>
      </c>
      <c r="E228" s="48" t="s">
        <v>131</v>
      </c>
      <c r="F228" s="40" t="s">
        <v>236</v>
      </c>
      <c r="G228" s="96">
        <f t="shared" si="24"/>
        <v>70</v>
      </c>
      <c r="H228" s="96">
        <f t="shared" si="24"/>
        <v>0</v>
      </c>
    </row>
    <row r="229" spans="1:8" s="139" customFormat="1" ht="27.75" customHeight="1">
      <c r="A229" s="125" t="s">
        <v>237</v>
      </c>
      <c r="B229" s="37" t="s">
        <v>157</v>
      </c>
      <c r="C229" s="24" t="s">
        <v>368</v>
      </c>
      <c r="D229" s="24" t="s">
        <v>362</v>
      </c>
      <c r="E229" s="48" t="s">
        <v>131</v>
      </c>
      <c r="F229" s="40" t="s">
        <v>198</v>
      </c>
      <c r="G229" s="96">
        <f t="shared" si="24"/>
        <v>70</v>
      </c>
      <c r="H229" s="96">
        <f t="shared" si="24"/>
        <v>0</v>
      </c>
    </row>
    <row r="230" spans="1:8" ht="26.25" customHeight="1">
      <c r="A230" s="26" t="s">
        <v>457</v>
      </c>
      <c r="B230" s="37" t="s">
        <v>157</v>
      </c>
      <c r="C230" s="24" t="s">
        <v>368</v>
      </c>
      <c r="D230" s="24" t="s">
        <v>362</v>
      </c>
      <c r="E230" s="48" t="s">
        <v>131</v>
      </c>
      <c r="F230" s="24" t="s">
        <v>381</v>
      </c>
      <c r="G230" s="144">
        <v>70</v>
      </c>
      <c r="H230" s="144">
        <v>0</v>
      </c>
    </row>
    <row r="231" spans="1:8" ht="14.25" customHeight="1">
      <c r="A231" s="192" t="s">
        <v>406</v>
      </c>
      <c r="B231" s="36" t="s">
        <v>157</v>
      </c>
      <c r="C231" s="201" t="s">
        <v>407</v>
      </c>
      <c r="D231" s="201"/>
      <c r="E231" s="48"/>
      <c r="F231" s="201"/>
      <c r="G231" s="136">
        <f aca="true" t="shared" si="25" ref="G231:H234">G232</f>
        <v>129.6</v>
      </c>
      <c r="H231" s="136">
        <f t="shared" si="25"/>
        <v>129.6</v>
      </c>
    </row>
    <row r="232" spans="1:8" s="68" customFormat="1" ht="12.75" customHeight="1">
      <c r="A232" s="75" t="s">
        <v>408</v>
      </c>
      <c r="B232" s="36" t="s">
        <v>157</v>
      </c>
      <c r="C232" s="34" t="s">
        <v>407</v>
      </c>
      <c r="D232" s="34" t="s">
        <v>362</v>
      </c>
      <c r="E232" s="148"/>
      <c r="F232" s="34"/>
      <c r="G232" s="136">
        <f t="shared" si="25"/>
        <v>129.6</v>
      </c>
      <c r="H232" s="136">
        <f t="shared" si="25"/>
        <v>129.6</v>
      </c>
    </row>
    <row r="233" spans="1:8" s="185" customFormat="1" ht="29.25" customHeight="1">
      <c r="A233" s="207" t="s">
        <v>210</v>
      </c>
      <c r="B233" s="58" t="s">
        <v>157</v>
      </c>
      <c r="C233" s="50" t="s">
        <v>407</v>
      </c>
      <c r="D233" s="50" t="s">
        <v>362</v>
      </c>
      <c r="E233" s="74" t="s">
        <v>120</v>
      </c>
      <c r="F233" s="50"/>
      <c r="G233" s="191">
        <f t="shared" si="25"/>
        <v>129.6</v>
      </c>
      <c r="H233" s="191">
        <f t="shared" si="25"/>
        <v>129.6</v>
      </c>
    </row>
    <row r="234" spans="1:8" s="139" customFormat="1" ht="15.75" customHeight="1">
      <c r="A234" s="183" t="s">
        <v>409</v>
      </c>
      <c r="B234" s="37" t="s">
        <v>157</v>
      </c>
      <c r="C234" s="45" t="s">
        <v>407</v>
      </c>
      <c r="D234" s="45" t="s">
        <v>362</v>
      </c>
      <c r="E234" s="51" t="s">
        <v>138</v>
      </c>
      <c r="F234" s="45"/>
      <c r="G234" s="138">
        <f t="shared" si="25"/>
        <v>129.6</v>
      </c>
      <c r="H234" s="138">
        <f t="shared" si="25"/>
        <v>129.6</v>
      </c>
    </row>
    <row r="235" spans="1:8" ht="15.75" customHeight="1">
      <c r="A235" s="76" t="s">
        <v>279</v>
      </c>
      <c r="B235" s="37" t="s">
        <v>157</v>
      </c>
      <c r="C235" s="24" t="s">
        <v>407</v>
      </c>
      <c r="D235" s="24" t="s">
        <v>362</v>
      </c>
      <c r="E235" s="48" t="s">
        <v>138</v>
      </c>
      <c r="F235" s="24" t="s">
        <v>280</v>
      </c>
      <c r="G235" s="144">
        <f>G237</f>
        <v>129.6</v>
      </c>
      <c r="H235" s="144">
        <f>H237</f>
        <v>129.6</v>
      </c>
    </row>
    <row r="236" spans="1:8" ht="15.75" customHeight="1">
      <c r="A236" s="76" t="s">
        <v>346</v>
      </c>
      <c r="B236" s="37" t="s">
        <v>157</v>
      </c>
      <c r="C236" s="24" t="s">
        <v>407</v>
      </c>
      <c r="D236" s="24" t="s">
        <v>362</v>
      </c>
      <c r="E236" s="48" t="s">
        <v>138</v>
      </c>
      <c r="F236" s="24" t="s">
        <v>539</v>
      </c>
      <c r="G236" s="144">
        <f>G237</f>
        <v>129.6</v>
      </c>
      <c r="H236" s="144">
        <f>H237</f>
        <v>129.6</v>
      </c>
    </row>
    <row r="237" spans="1:8" ht="13.5" customHeight="1">
      <c r="A237" s="208" t="s">
        <v>459</v>
      </c>
      <c r="B237" s="37" t="s">
        <v>157</v>
      </c>
      <c r="C237" s="24" t="s">
        <v>407</v>
      </c>
      <c r="D237" s="24" t="s">
        <v>362</v>
      </c>
      <c r="E237" s="48" t="s">
        <v>138</v>
      </c>
      <c r="F237" s="24" t="s">
        <v>410</v>
      </c>
      <c r="G237" s="209">
        <v>129.6</v>
      </c>
      <c r="H237" s="209">
        <v>129.6</v>
      </c>
    </row>
    <row r="238" spans="1:8" s="68" customFormat="1" ht="14.25" customHeight="1">
      <c r="A238" s="186" t="s">
        <v>403</v>
      </c>
      <c r="B238" s="36" t="s">
        <v>157</v>
      </c>
      <c r="C238" s="201" t="s">
        <v>405</v>
      </c>
      <c r="D238" s="24"/>
      <c r="E238" s="48"/>
      <c r="F238" s="24"/>
      <c r="G238" s="372">
        <f>G239</f>
        <v>300</v>
      </c>
      <c r="H238" s="372">
        <f>H239</f>
        <v>100</v>
      </c>
    </row>
    <row r="239" spans="1:8" s="68" customFormat="1" ht="14.25" customHeight="1">
      <c r="A239" s="190" t="s">
        <v>404</v>
      </c>
      <c r="B239" s="36" t="s">
        <v>157</v>
      </c>
      <c r="C239" s="34" t="s">
        <v>405</v>
      </c>
      <c r="D239" s="34" t="s">
        <v>363</v>
      </c>
      <c r="E239" s="148"/>
      <c r="F239" s="34"/>
      <c r="G239" s="333">
        <f>G240</f>
        <v>300</v>
      </c>
      <c r="H239" s="333">
        <f>H240</f>
        <v>100</v>
      </c>
    </row>
    <row r="240" spans="1:8" s="185" customFormat="1" ht="29.25" customHeight="1">
      <c r="A240" s="77" t="s">
        <v>210</v>
      </c>
      <c r="B240" s="58" t="s">
        <v>157</v>
      </c>
      <c r="C240" s="50" t="s">
        <v>405</v>
      </c>
      <c r="D240" s="50" t="s">
        <v>363</v>
      </c>
      <c r="E240" s="74" t="s">
        <v>120</v>
      </c>
      <c r="F240" s="50"/>
      <c r="G240" s="363">
        <f>G241+G245</f>
        <v>300</v>
      </c>
      <c r="H240" s="363">
        <f>H241+H245</f>
        <v>100</v>
      </c>
    </row>
    <row r="241" spans="1:8" s="139" customFormat="1" ht="29.25" customHeight="1">
      <c r="A241" s="210" t="s">
        <v>281</v>
      </c>
      <c r="B241" s="44" t="s">
        <v>157</v>
      </c>
      <c r="C241" s="45" t="s">
        <v>405</v>
      </c>
      <c r="D241" s="45" t="s">
        <v>363</v>
      </c>
      <c r="E241" s="51" t="s">
        <v>282</v>
      </c>
      <c r="F241" s="45"/>
      <c r="G241" s="364">
        <f aca="true" t="shared" si="26" ref="G241:H243">G242</f>
        <v>300</v>
      </c>
      <c r="H241" s="364">
        <f t="shared" si="26"/>
        <v>100</v>
      </c>
    </row>
    <row r="242" spans="1:8" s="139" customFormat="1" ht="29.25" customHeight="1">
      <c r="A242" s="28" t="s">
        <v>235</v>
      </c>
      <c r="B242" s="37" t="s">
        <v>157</v>
      </c>
      <c r="C242" s="29" t="s">
        <v>405</v>
      </c>
      <c r="D242" s="29" t="s">
        <v>363</v>
      </c>
      <c r="E242" s="48" t="s">
        <v>282</v>
      </c>
      <c r="F242" s="29" t="s">
        <v>236</v>
      </c>
      <c r="G242" s="332">
        <f t="shared" si="26"/>
        <v>300</v>
      </c>
      <c r="H242" s="332">
        <f t="shared" si="26"/>
        <v>100</v>
      </c>
    </row>
    <row r="243" spans="1:11" s="139" customFormat="1" ht="29.25" customHeight="1">
      <c r="A243" s="125" t="s">
        <v>237</v>
      </c>
      <c r="B243" s="37" t="s">
        <v>157</v>
      </c>
      <c r="C243" s="29" t="s">
        <v>405</v>
      </c>
      <c r="D243" s="29" t="s">
        <v>363</v>
      </c>
      <c r="E243" s="48" t="s">
        <v>282</v>
      </c>
      <c r="F243" s="29" t="s">
        <v>198</v>
      </c>
      <c r="G243" s="332">
        <f t="shared" si="26"/>
        <v>300</v>
      </c>
      <c r="H243" s="332">
        <f t="shared" si="26"/>
        <v>100</v>
      </c>
      <c r="J243" s="145"/>
      <c r="K243" s="145"/>
    </row>
    <row r="244" spans="1:8" s="139" customFormat="1" ht="29.25" customHeight="1">
      <c r="A244" s="26" t="s">
        <v>457</v>
      </c>
      <c r="B244" s="37" t="s">
        <v>157</v>
      </c>
      <c r="C244" s="29" t="s">
        <v>405</v>
      </c>
      <c r="D244" s="29" t="s">
        <v>363</v>
      </c>
      <c r="E244" s="48" t="s">
        <v>282</v>
      </c>
      <c r="F244" s="29" t="s">
        <v>381</v>
      </c>
      <c r="G244" s="332">
        <v>300</v>
      </c>
      <c r="H244" s="332">
        <f>300-200</f>
        <v>100</v>
      </c>
    </row>
    <row r="245" spans="1:8" s="139" customFormat="1" ht="57" customHeight="1" hidden="1">
      <c r="A245" s="211" t="s">
        <v>283</v>
      </c>
      <c r="B245" s="37" t="s">
        <v>539</v>
      </c>
      <c r="C245" s="45" t="s">
        <v>405</v>
      </c>
      <c r="D245" s="45" t="s">
        <v>363</v>
      </c>
      <c r="E245" s="51" t="s">
        <v>284</v>
      </c>
      <c r="F245" s="51"/>
      <c r="G245" s="364">
        <f aca="true" t="shared" si="27" ref="G245:H247">G246</f>
        <v>0</v>
      </c>
      <c r="H245" s="364">
        <f t="shared" si="27"/>
        <v>0</v>
      </c>
    </row>
    <row r="246" spans="1:8" s="139" customFormat="1" ht="29.25" customHeight="1" hidden="1">
      <c r="A246" s="28" t="s">
        <v>235</v>
      </c>
      <c r="B246" s="37" t="s">
        <v>539</v>
      </c>
      <c r="C246" s="29" t="s">
        <v>405</v>
      </c>
      <c r="D246" s="29" t="s">
        <v>363</v>
      </c>
      <c r="E246" s="71" t="s">
        <v>284</v>
      </c>
      <c r="F246" s="29" t="s">
        <v>236</v>
      </c>
      <c r="G246" s="386">
        <f t="shared" si="27"/>
        <v>0</v>
      </c>
      <c r="H246" s="386">
        <f t="shared" si="27"/>
        <v>0</v>
      </c>
    </row>
    <row r="247" spans="1:8" s="139" customFormat="1" ht="29.25" customHeight="1" hidden="1">
      <c r="A247" s="125" t="s">
        <v>237</v>
      </c>
      <c r="B247" s="37" t="s">
        <v>539</v>
      </c>
      <c r="C247" s="29" t="s">
        <v>405</v>
      </c>
      <c r="D247" s="29" t="s">
        <v>363</v>
      </c>
      <c r="E247" s="71" t="s">
        <v>284</v>
      </c>
      <c r="F247" s="29" t="s">
        <v>198</v>
      </c>
      <c r="G247" s="386">
        <f t="shared" si="27"/>
        <v>0</v>
      </c>
      <c r="H247" s="386">
        <f t="shared" si="27"/>
        <v>0</v>
      </c>
    </row>
    <row r="248" spans="1:8" s="139" customFormat="1" ht="29.25" customHeight="1" hidden="1">
      <c r="A248" s="26" t="s">
        <v>457</v>
      </c>
      <c r="B248" s="37" t="s">
        <v>539</v>
      </c>
      <c r="C248" s="29" t="s">
        <v>405</v>
      </c>
      <c r="D248" s="29" t="s">
        <v>363</v>
      </c>
      <c r="E248" s="71" t="s">
        <v>284</v>
      </c>
      <c r="F248" s="29" t="s">
        <v>381</v>
      </c>
      <c r="G248" s="386"/>
      <c r="H248" s="386"/>
    </row>
    <row r="249" spans="1:8" s="139" customFormat="1" ht="21" customHeight="1" hidden="1">
      <c r="A249" s="116" t="s">
        <v>587</v>
      </c>
      <c r="B249" s="36" t="s">
        <v>157</v>
      </c>
      <c r="C249" s="34" t="s">
        <v>373</v>
      </c>
      <c r="D249" s="34" t="s">
        <v>362</v>
      </c>
      <c r="E249" s="148" t="s">
        <v>589</v>
      </c>
      <c r="F249" s="29"/>
      <c r="G249" s="363">
        <f>G250</f>
        <v>0</v>
      </c>
      <c r="H249" s="363">
        <f>H250</f>
        <v>0</v>
      </c>
    </row>
    <row r="250" spans="1:8" s="139" customFormat="1" ht="23.25" customHeight="1" hidden="1">
      <c r="A250" s="208" t="s">
        <v>588</v>
      </c>
      <c r="B250" s="37" t="s">
        <v>157</v>
      </c>
      <c r="C250" s="29" t="s">
        <v>373</v>
      </c>
      <c r="D250" s="29" t="s">
        <v>362</v>
      </c>
      <c r="E250" s="71" t="s">
        <v>589</v>
      </c>
      <c r="F250" s="29" t="s">
        <v>590</v>
      </c>
      <c r="G250" s="332">
        <f>G251</f>
        <v>0</v>
      </c>
      <c r="H250" s="332">
        <f>H251</f>
        <v>0</v>
      </c>
    </row>
    <row r="251" spans="1:8" s="139" customFormat="1" ht="29.25" customHeight="1" hidden="1">
      <c r="A251" s="208"/>
      <c r="B251" s="37" t="s">
        <v>157</v>
      </c>
      <c r="C251" s="29" t="s">
        <v>373</v>
      </c>
      <c r="D251" s="29" t="s">
        <v>362</v>
      </c>
      <c r="E251" s="71" t="s">
        <v>589</v>
      </c>
      <c r="F251" s="29" t="s">
        <v>591</v>
      </c>
      <c r="G251" s="332">
        <v>0</v>
      </c>
      <c r="H251" s="332">
        <v>0</v>
      </c>
    </row>
    <row r="252" spans="1:8" s="68" customFormat="1" ht="39" customHeight="1" hidden="1">
      <c r="A252" s="212" t="s">
        <v>412</v>
      </c>
      <c r="B252" s="36" t="s">
        <v>157</v>
      </c>
      <c r="C252" s="201" t="s">
        <v>415</v>
      </c>
      <c r="D252" s="201"/>
      <c r="E252" s="48"/>
      <c r="F252" s="201"/>
      <c r="G252" s="387">
        <f>G253</f>
        <v>0</v>
      </c>
      <c r="H252" s="387">
        <f>H253</f>
        <v>0</v>
      </c>
    </row>
    <row r="253" spans="1:8" s="68" customFormat="1" ht="15.75" customHeight="1" hidden="1">
      <c r="A253" s="54" t="s">
        <v>413</v>
      </c>
      <c r="B253" s="36" t="s">
        <v>157</v>
      </c>
      <c r="C253" s="34" t="s">
        <v>415</v>
      </c>
      <c r="D253" s="34" t="s">
        <v>365</v>
      </c>
      <c r="E253" s="148"/>
      <c r="F253" s="34"/>
      <c r="G253" s="333">
        <f>G255+G257+G259</f>
        <v>0</v>
      </c>
      <c r="H253" s="333">
        <f>H255+H257+H259</f>
        <v>0</v>
      </c>
    </row>
    <row r="254" spans="1:8" ht="27.75" customHeight="1" hidden="1">
      <c r="A254" s="77" t="s">
        <v>210</v>
      </c>
      <c r="B254" s="58" t="s">
        <v>157</v>
      </c>
      <c r="C254" s="50" t="s">
        <v>405</v>
      </c>
      <c r="D254" s="50" t="s">
        <v>363</v>
      </c>
      <c r="E254" s="74" t="s">
        <v>120</v>
      </c>
      <c r="F254" s="24"/>
      <c r="G254" s="362">
        <f>G255+G257+G259</f>
        <v>0</v>
      </c>
      <c r="H254" s="362">
        <f>H255+H257+H259</f>
        <v>0</v>
      </c>
    </row>
    <row r="255" spans="1:8" s="139" customFormat="1" ht="30.75" customHeight="1" hidden="1">
      <c r="A255" s="46" t="s">
        <v>153</v>
      </c>
      <c r="B255" s="44" t="s">
        <v>157</v>
      </c>
      <c r="C255" s="45" t="s">
        <v>415</v>
      </c>
      <c r="D255" s="45" t="s">
        <v>365</v>
      </c>
      <c r="E255" s="51" t="s">
        <v>139</v>
      </c>
      <c r="F255" s="45"/>
      <c r="G255" s="364">
        <f>G256</f>
        <v>0</v>
      </c>
      <c r="H255" s="364">
        <f>H256</f>
        <v>0</v>
      </c>
    </row>
    <row r="256" spans="1:8" ht="16.5" customHeight="1" hidden="1">
      <c r="A256" s="26" t="s">
        <v>537</v>
      </c>
      <c r="B256" s="37" t="s">
        <v>157</v>
      </c>
      <c r="C256" s="24" t="s">
        <v>415</v>
      </c>
      <c r="D256" s="24" t="s">
        <v>365</v>
      </c>
      <c r="E256" s="48" t="s">
        <v>139</v>
      </c>
      <c r="F256" s="24" t="s">
        <v>375</v>
      </c>
      <c r="G256" s="362"/>
      <c r="H256" s="362"/>
    </row>
    <row r="257" spans="1:8" s="139" customFormat="1" ht="42" customHeight="1" hidden="1">
      <c r="A257" s="46" t="s">
        <v>285</v>
      </c>
      <c r="B257" s="44" t="s">
        <v>157</v>
      </c>
      <c r="C257" s="45" t="s">
        <v>415</v>
      </c>
      <c r="D257" s="45" t="s">
        <v>365</v>
      </c>
      <c r="E257" s="51" t="s">
        <v>140</v>
      </c>
      <c r="F257" s="45"/>
      <c r="G257" s="364">
        <f>G258</f>
        <v>0</v>
      </c>
      <c r="H257" s="364">
        <f>H258</f>
        <v>0</v>
      </c>
    </row>
    <row r="258" spans="1:8" ht="17.25" customHeight="1" hidden="1">
      <c r="A258" s="26" t="s">
        <v>537</v>
      </c>
      <c r="B258" s="37" t="s">
        <v>157</v>
      </c>
      <c r="C258" s="24" t="s">
        <v>415</v>
      </c>
      <c r="D258" s="24" t="s">
        <v>365</v>
      </c>
      <c r="E258" s="48" t="s">
        <v>140</v>
      </c>
      <c r="F258" s="24" t="s">
        <v>375</v>
      </c>
      <c r="G258" s="362"/>
      <c r="H258" s="362"/>
    </row>
    <row r="259" spans="1:8" s="139" customFormat="1" ht="28.5" customHeight="1" hidden="1">
      <c r="A259" s="46" t="s">
        <v>154</v>
      </c>
      <c r="B259" s="44" t="s">
        <v>157</v>
      </c>
      <c r="C259" s="45" t="s">
        <v>415</v>
      </c>
      <c r="D259" s="45" t="s">
        <v>365</v>
      </c>
      <c r="E259" s="51" t="s">
        <v>141</v>
      </c>
      <c r="F259" s="45"/>
      <c r="G259" s="364">
        <f>G260</f>
        <v>0</v>
      </c>
      <c r="H259" s="364">
        <f>H260</f>
        <v>0</v>
      </c>
    </row>
    <row r="260" spans="1:8" ht="17.25" customHeight="1" hidden="1">
      <c r="A260" s="26" t="s">
        <v>537</v>
      </c>
      <c r="B260" s="37" t="s">
        <v>157</v>
      </c>
      <c r="C260" s="24" t="s">
        <v>415</v>
      </c>
      <c r="D260" s="24" t="s">
        <v>365</v>
      </c>
      <c r="E260" s="48" t="s">
        <v>141</v>
      </c>
      <c r="F260" s="24" t="s">
        <v>375</v>
      </c>
      <c r="G260" s="362"/>
      <c r="H260" s="362"/>
    </row>
    <row r="261" spans="1:8" s="68" customFormat="1" ht="15" customHeight="1">
      <c r="A261" s="192" t="s">
        <v>414</v>
      </c>
      <c r="B261" s="37"/>
      <c r="C261" s="201"/>
      <c r="D261" s="201"/>
      <c r="E261" s="48"/>
      <c r="F261" s="201"/>
      <c r="G261" s="372">
        <f>G9+G71+G84+G93+G125+G190+G231+G238+G252+G249</f>
        <v>33595.90235</v>
      </c>
      <c r="H261" s="372">
        <f>H9+H71+H84+H93+H125+H190+H231+H238+H252+H249</f>
        <v>33986.73416</v>
      </c>
    </row>
    <row r="263" spans="7:8" ht="15.75">
      <c r="G263" s="127"/>
      <c r="H263" s="127"/>
    </row>
    <row r="264" spans="7:9" ht="15.75">
      <c r="G264" s="127"/>
      <c r="H264" s="170"/>
      <c r="I264" s="127"/>
    </row>
    <row r="265" spans="7:9" ht="15.75">
      <c r="G265" s="127"/>
      <c r="H265" s="127"/>
      <c r="I265" s="170"/>
    </row>
    <row r="267" spans="7:8" ht="15.75">
      <c r="G267" s="214"/>
      <c r="H267" s="214"/>
    </row>
    <row r="270" spans="2:8" s="139" customFormat="1" ht="15.75">
      <c r="B270" s="20"/>
      <c r="C270" s="215"/>
      <c r="D270" s="215"/>
      <c r="F270" s="215"/>
      <c r="G270" s="216"/>
      <c r="H270" s="216"/>
    </row>
    <row r="278" spans="2:8" s="139" customFormat="1" ht="15.75">
      <c r="B278" s="20"/>
      <c r="C278" s="215"/>
      <c r="D278" s="215"/>
      <c r="F278" s="215"/>
      <c r="G278" s="216"/>
      <c r="H278" s="216"/>
    </row>
    <row r="290" spans="2:8" s="139" customFormat="1" ht="15.75">
      <c r="B290" s="20"/>
      <c r="C290" s="215"/>
      <c r="D290" s="215"/>
      <c r="F290" s="215"/>
      <c r="G290" s="216"/>
      <c r="H290" s="216"/>
    </row>
    <row r="317" spans="2:8" s="139" customFormat="1" ht="15.75">
      <c r="B317" s="20"/>
      <c r="C317" s="215"/>
      <c r="D317" s="215"/>
      <c r="F317" s="215"/>
      <c r="G317" s="216"/>
      <c r="H317" s="216"/>
    </row>
    <row r="326" spans="2:8" s="139" customFormat="1" ht="15.75">
      <c r="B326" s="20"/>
      <c r="C326" s="215"/>
      <c r="D326" s="215"/>
      <c r="F326" s="215"/>
      <c r="G326" s="216"/>
      <c r="H326" s="216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95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>
      <c r="C1" s="416" t="s">
        <v>536</v>
      </c>
      <c r="D1" s="416"/>
      <c r="E1" s="416"/>
      <c r="F1" s="416"/>
      <c r="G1" s="416"/>
    </row>
    <row r="2" spans="3:7" ht="15.75">
      <c r="C2" s="416" t="s">
        <v>370</v>
      </c>
      <c r="D2" s="416"/>
      <c r="E2" s="416"/>
      <c r="F2" s="416"/>
      <c r="G2" s="416"/>
    </row>
    <row r="3" spans="3:7" ht="15.75">
      <c r="C3" s="416" t="s">
        <v>683</v>
      </c>
      <c r="D3" s="416"/>
      <c r="E3" s="416"/>
      <c r="F3" s="416"/>
      <c r="G3" s="416"/>
    </row>
    <row r="5" spans="1:6" ht="15.75">
      <c r="A5" s="7"/>
      <c r="B5" s="128"/>
      <c r="C5" s="8"/>
      <c r="D5" s="8"/>
      <c r="E5" s="8"/>
      <c r="F5" s="52"/>
    </row>
    <row r="6" spans="1:7" ht="67.5" customHeight="1">
      <c r="A6" s="408" t="s">
        <v>613</v>
      </c>
      <c r="B6" s="408"/>
      <c r="C6" s="408"/>
      <c r="D6" s="408"/>
      <c r="E6" s="408"/>
      <c r="F6" s="408"/>
      <c r="G6" s="408"/>
    </row>
    <row r="7" ht="12" customHeight="1"/>
    <row r="8" spans="1:7" s="133" customFormat="1" ht="33" customHeight="1">
      <c r="A8" s="131" t="s">
        <v>371</v>
      </c>
      <c r="B8" s="131" t="s">
        <v>205</v>
      </c>
      <c r="C8" s="131" t="s">
        <v>225</v>
      </c>
      <c r="D8" s="131" t="s">
        <v>226</v>
      </c>
      <c r="E8" s="131" t="s">
        <v>227</v>
      </c>
      <c r="F8" s="131" t="s">
        <v>228</v>
      </c>
      <c r="G8" s="132" t="s">
        <v>229</v>
      </c>
    </row>
    <row r="9" spans="1:7" ht="12" customHeight="1">
      <c r="A9" s="134">
        <v>1</v>
      </c>
      <c r="B9" s="134">
        <v>2</v>
      </c>
      <c r="C9" s="134">
        <v>2</v>
      </c>
      <c r="D9" s="134">
        <v>3</v>
      </c>
      <c r="E9" s="134">
        <v>4</v>
      </c>
      <c r="F9" s="134">
        <v>5</v>
      </c>
      <c r="G9" s="135">
        <v>6</v>
      </c>
    </row>
    <row r="10" spans="1:7" s="158" customFormat="1" ht="15" customHeight="1">
      <c r="A10" s="154" t="s">
        <v>376</v>
      </c>
      <c r="B10" s="36" t="s">
        <v>157</v>
      </c>
      <c r="C10" s="155" t="s">
        <v>362</v>
      </c>
      <c r="D10" s="155"/>
      <c r="E10" s="156"/>
      <c r="F10" s="155"/>
      <c r="G10" s="398">
        <f>G11+G19+G27+G52</f>
        <v>13034.05429</v>
      </c>
    </row>
    <row r="11" spans="1:7" s="160" customFormat="1" ht="27" customHeight="1">
      <c r="A11" s="54" t="s">
        <v>359</v>
      </c>
      <c r="B11" s="36" t="s">
        <v>157</v>
      </c>
      <c r="C11" s="119" t="s">
        <v>362</v>
      </c>
      <c r="D11" s="119" t="s">
        <v>363</v>
      </c>
      <c r="E11" s="159"/>
      <c r="F11" s="141"/>
      <c r="G11" s="399">
        <f>G12</f>
        <v>1375.492</v>
      </c>
    </row>
    <row r="12" spans="1:7" ht="30" customHeight="1">
      <c r="A12" s="161" t="s">
        <v>230</v>
      </c>
      <c r="B12" s="58" t="s">
        <v>157</v>
      </c>
      <c r="C12" s="162" t="s">
        <v>362</v>
      </c>
      <c r="D12" s="162" t="s">
        <v>363</v>
      </c>
      <c r="E12" s="74" t="s">
        <v>107</v>
      </c>
      <c r="F12" s="163"/>
      <c r="G12" s="400">
        <f>G13</f>
        <v>1375.492</v>
      </c>
    </row>
    <row r="13" spans="1:7" ht="13.5" customHeight="1">
      <c r="A13" s="165" t="s">
        <v>187</v>
      </c>
      <c r="B13" s="44" t="s">
        <v>157</v>
      </c>
      <c r="C13" s="166" t="s">
        <v>362</v>
      </c>
      <c r="D13" s="166" t="s">
        <v>363</v>
      </c>
      <c r="E13" s="51" t="s">
        <v>108</v>
      </c>
      <c r="F13" s="166"/>
      <c r="G13" s="401">
        <f>G14</f>
        <v>1375.492</v>
      </c>
    </row>
    <row r="14" spans="1:9" ht="27.75" customHeight="1">
      <c r="A14" s="125" t="s">
        <v>188</v>
      </c>
      <c r="B14" s="37" t="s">
        <v>157</v>
      </c>
      <c r="C14" s="140" t="s">
        <v>362</v>
      </c>
      <c r="D14" s="140" t="s">
        <v>363</v>
      </c>
      <c r="E14" s="48" t="s">
        <v>109</v>
      </c>
      <c r="F14" s="168"/>
      <c r="G14" s="402">
        <f>G15</f>
        <v>1375.492</v>
      </c>
      <c r="I14" s="170"/>
    </row>
    <row r="15" spans="1:7" ht="54" customHeight="1">
      <c r="A15" s="59" t="s">
        <v>231</v>
      </c>
      <c r="B15" s="37" t="s">
        <v>157</v>
      </c>
      <c r="C15" s="140" t="s">
        <v>362</v>
      </c>
      <c r="D15" s="140" t="s">
        <v>363</v>
      </c>
      <c r="E15" s="48" t="s">
        <v>109</v>
      </c>
      <c r="F15" s="168" t="s">
        <v>540</v>
      </c>
      <c r="G15" s="402">
        <f>G16</f>
        <v>1375.492</v>
      </c>
    </row>
    <row r="16" spans="1:7" ht="17.25" customHeight="1">
      <c r="A16" s="59" t="s">
        <v>232</v>
      </c>
      <c r="B16" s="37" t="s">
        <v>157</v>
      </c>
      <c r="C16" s="140" t="s">
        <v>362</v>
      </c>
      <c r="D16" s="140" t="s">
        <v>363</v>
      </c>
      <c r="E16" s="48" t="s">
        <v>109</v>
      </c>
      <c r="F16" s="168" t="s">
        <v>464</v>
      </c>
      <c r="G16" s="402">
        <f>G17+G18</f>
        <v>1375.492</v>
      </c>
    </row>
    <row r="17" spans="1:7" ht="15.75">
      <c r="A17" s="125" t="s">
        <v>189</v>
      </c>
      <c r="B17" s="37" t="s">
        <v>157</v>
      </c>
      <c r="C17" s="140" t="s">
        <v>362</v>
      </c>
      <c r="D17" s="140" t="s">
        <v>363</v>
      </c>
      <c r="E17" s="48" t="s">
        <v>109</v>
      </c>
      <c r="F17" s="140">
        <v>121</v>
      </c>
      <c r="G17" s="300">
        <f>'расх 20 г'!G17</f>
        <v>1047.492</v>
      </c>
    </row>
    <row r="18" spans="1:7" ht="38.25">
      <c r="A18" s="125" t="s">
        <v>191</v>
      </c>
      <c r="B18" s="37" t="s">
        <v>157</v>
      </c>
      <c r="C18" s="140" t="s">
        <v>362</v>
      </c>
      <c r="D18" s="140" t="s">
        <v>363</v>
      </c>
      <c r="E18" s="48" t="s">
        <v>109</v>
      </c>
      <c r="F18" s="140" t="s">
        <v>192</v>
      </c>
      <c r="G18" s="300">
        <f>'расх 20 г'!G18</f>
        <v>328</v>
      </c>
    </row>
    <row r="19" spans="1:7" s="160" customFormat="1" ht="42" customHeight="1">
      <c r="A19" s="54" t="s">
        <v>385</v>
      </c>
      <c r="B19" s="37" t="s">
        <v>157</v>
      </c>
      <c r="C19" s="34" t="s">
        <v>362</v>
      </c>
      <c r="D19" s="34" t="s">
        <v>365</v>
      </c>
      <c r="E19" s="148"/>
      <c r="F19" s="34"/>
      <c r="G19" s="35">
        <f>G20</f>
        <v>858</v>
      </c>
    </row>
    <row r="20" spans="1:7" ht="27" customHeight="1">
      <c r="A20" s="161" t="s">
        <v>193</v>
      </c>
      <c r="B20" s="37" t="s">
        <v>157</v>
      </c>
      <c r="C20" s="50" t="s">
        <v>362</v>
      </c>
      <c r="D20" s="50" t="s">
        <v>365</v>
      </c>
      <c r="E20" s="74" t="s">
        <v>110</v>
      </c>
      <c r="F20" s="50"/>
      <c r="G20" s="173">
        <f>G21</f>
        <v>858</v>
      </c>
    </row>
    <row r="21" spans="1:7" ht="15" customHeight="1">
      <c r="A21" s="174" t="s">
        <v>233</v>
      </c>
      <c r="B21" s="37" t="s">
        <v>157</v>
      </c>
      <c r="C21" s="45" t="s">
        <v>362</v>
      </c>
      <c r="D21" s="45" t="s">
        <v>365</v>
      </c>
      <c r="E21" s="51" t="s">
        <v>111</v>
      </c>
      <c r="F21" s="62"/>
      <c r="G21" s="175">
        <f>G22</f>
        <v>858</v>
      </c>
    </row>
    <row r="22" spans="1:7" ht="25.5" customHeight="1">
      <c r="A22" s="125" t="s">
        <v>188</v>
      </c>
      <c r="B22" s="37" t="s">
        <v>157</v>
      </c>
      <c r="C22" s="24" t="s">
        <v>362</v>
      </c>
      <c r="D22" s="24" t="s">
        <v>365</v>
      </c>
      <c r="E22" s="48" t="s">
        <v>112</v>
      </c>
      <c r="F22" s="25"/>
      <c r="G22" s="169">
        <f>G23</f>
        <v>858</v>
      </c>
    </row>
    <row r="23" spans="1:7" ht="51.75" customHeight="1">
      <c r="A23" s="59" t="s">
        <v>231</v>
      </c>
      <c r="B23" s="37" t="s">
        <v>157</v>
      </c>
      <c r="C23" s="24" t="s">
        <v>362</v>
      </c>
      <c r="D23" s="24" t="s">
        <v>365</v>
      </c>
      <c r="E23" s="48" t="s">
        <v>112</v>
      </c>
      <c r="F23" s="25" t="s">
        <v>540</v>
      </c>
      <c r="G23" s="169">
        <f>G24</f>
        <v>858</v>
      </c>
    </row>
    <row r="24" spans="1:7" ht="17.25" customHeight="1">
      <c r="A24" s="59" t="s">
        <v>232</v>
      </c>
      <c r="B24" s="37" t="s">
        <v>157</v>
      </c>
      <c r="C24" s="24" t="s">
        <v>362</v>
      </c>
      <c r="D24" s="24" t="s">
        <v>365</v>
      </c>
      <c r="E24" s="48" t="s">
        <v>112</v>
      </c>
      <c r="F24" s="25" t="s">
        <v>464</v>
      </c>
      <c r="G24" s="169">
        <f>G25+G26</f>
        <v>858</v>
      </c>
    </row>
    <row r="25" spans="1:7" ht="15.75">
      <c r="A25" s="125" t="s">
        <v>189</v>
      </c>
      <c r="B25" s="37" t="s">
        <v>157</v>
      </c>
      <c r="C25" s="140" t="s">
        <v>362</v>
      </c>
      <c r="D25" s="140" t="s">
        <v>365</v>
      </c>
      <c r="E25" s="48" t="s">
        <v>112</v>
      </c>
      <c r="F25" s="140">
        <v>121</v>
      </c>
      <c r="G25" s="181">
        <f>'расх 20 г'!G25</f>
        <v>650</v>
      </c>
    </row>
    <row r="26" spans="1:7" ht="38.25">
      <c r="A26" s="125" t="s">
        <v>191</v>
      </c>
      <c r="B26" s="37" t="s">
        <v>157</v>
      </c>
      <c r="C26" s="140" t="s">
        <v>362</v>
      </c>
      <c r="D26" s="140" t="s">
        <v>365</v>
      </c>
      <c r="E26" s="48" t="s">
        <v>112</v>
      </c>
      <c r="F26" s="140" t="s">
        <v>192</v>
      </c>
      <c r="G26" s="181">
        <f>'расх 20 г'!G26</f>
        <v>208</v>
      </c>
    </row>
    <row r="27" spans="1:7" s="160" customFormat="1" ht="40.5" customHeight="1">
      <c r="A27" s="176" t="s">
        <v>355</v>
      </c>
      <c r="B27" s="36" t="s">
        <v>157</v>
      </c>
      <c r="C27" s="177" t="s">
        <v>362</v>
      </c>
      <c r="D27" s="177" t="s">
        <v>364</v>
      </c>
      <c r="E27" s="148"/>
      <c r="F27" s="177"/>
      <c r="G27" s="63">
        <f>G28</f>
        <v>9800.97198</v>
      </c>
    </row>
    <row r="28" spans="1:7" ht="39.75" customHeight="1">
      <c r="A28" s="64" t="s">
        <v>194</v>
      </c>
      <c r="B28" s="58" t="s">
        <v>157</v>
      </c>
      <c r="C28" s="50" t="s">
        <v>362</v>
      </c>
      <c r="D28" s="50" t="s">
        <v>364</v>
      </c>
      <c r="E28" s="74" t="s">
        <v>113</v>
      </c>
      <c r="F28" s="50"/>
      <c r="G28" s="178">
        <f>G29+G47</f>
        <v>9800.97198</v>
      </c>
    </row>
    <row r="29" spans="1:7" ht="26.25" customHeight="1">
      <c r="A29" s="26" t="s">
        <v>234</v>
      </c>
      <c r="B29" s="37" t="s">
        <v>157</v>
      </c>
      <c r="C29" s="24" t="s">
        <v>362</v>
      </c>
      <c r="D29" s="24" t="s">
        <v>364</v>
      </c>
      <c r="E29" s="48" t="s">
        <v>114</v>
      </c>
      <c r="F29" s="24"/>
      <c r="G29" s="301">
        <f>G30+G36</f>
        <v>9799.97198</v>
      </c>
    </row>
    <row r="30" spans="1:7" ht="27" customHeight="1">
      <c r="A30" s="125" t="s">
        <v>188</v>
      </c>
      <c r="B30" s="37" t="s">
        <v>157</v>
      </c>
      <c r="C30" s="24" t="s">
        <v>362</v>
      </c>
      <c r="D30" s="24" t="s">
        <v>364</v>
      </c>
      <c r="E30" s="48" t="s">
        <v>115</v>
      </c>
      <c r="F30" s="24"/>
      <c r="G30" s="362">
        <f>G31</f>
        <v>7659.5585200000005</v>
      </c>
    </row>
    <row r="31" spans="1:7" ht="43.5" customHeight="1">
      <c r="A31" s="59" t="s">
        <v>231</v>
      </c>
      <c r="B31" s="37" t="s">
        <v>157</v>
      </c>
      <c r="C31" s="24" t="s">
        <v>362</v>
      </c>
      <c r="D31" s="24" t="s">
        <v>364</v>
      </c>
      <c r="E31" s="48" t="s">
        <v>115</v>
      </c>
      <c r="F31" s="24" t="s">
        <v>540</v>
      </c>
      <c r="G31" s="362">
        <f>G32</f>
        <v>7659.5585200000005</v>
      </c>
    </row>
    <row r="32" spans="1:7" ht="16.5" customHeight="1">
      <c r="A32" s="125" t="s">
        <v>197</v>
      </c>
      <c r="B32" s="37" t="s">
        <v>157</v>
      </c>
      <c r="C32" s="24" t="s">
        <v>362</v>
      </c>
      <c r="D32" s="24" t="s">
        <v>364</v>
      </c>
      <c r="E32" s="48" t="s">
        <v>115</v>
      </c>
      <c r="F32" s="24" t="s">
        <v>464</v>
      </c>
      <c r="G32" s="362">
        <f>G33+G35+G34</f>
        <v>7659.5585200000005</v>
      </c>
    </row>
    <row r="33" spans="1:7" ht="15.75">
      <c r="A33" s="125" t="s">
        <v>189</v>
      </c>
      <c r="B33" s="37" t="s">
        <v>157</v>
      </c>
      <c r="C33" s="24" t="s">
        <v>362</v>
      </c>
      <c r="D33" s="24" t="s">
        <v>364</v>
      </c>
      <c r="E33" s="48" t="s">
        <v>115</v>
      </c>
      <c r="F33" s="24" t="s">
        <v>377</v>
      </c>
      <c r="G33" s="181">
        <f>'расх 20 г'!G33</f>
        <v>5783.08752</v>
      </c>
    </row>
    <row r="34" spans="1:7" ht="15.75">
      <c r="A34" s="125" t="s">
        <v>200</v>
      </c>
      <c r="B34" s="37" t="s">
        <v>157</v>
      </c>
      <c r="C34" s="24" t="s">
        <v>362</v>
      </c>
      <c r="D34" s="24" t="s">
        <v>364</v>
      </c>
      <c r="E34" s="48" t="s">
        <v>115</v>
      </c>
      <c r="F34" s="24" t="s">
        <v>378</v>
      </c>
      <c r="G34" s="179">
        <f>'расх 20 г'!G34</f>
        <v>0.247</v>
      </c>
    </row>
    <row r="35" spans="1:7" ht="41.25" customHeight="1">
      <c r="A35" s="125" t="s">
        <v>191</v>
      </c>
      <c r="B35" s="37" t="s">
        <v>157</v>
      </c>
      <c r="C35" s="24" t="s">
        <v>362</v>
      </c>
      <c r="D35" s="24" t="s">
        <v>364</v>
      </c>
      <c r="E35" s="48" t="s">
        <v>115</v>
      </c>
      <c r="F35" s="24" t="s">
        <v>192</v>
      </c>
      <c r="G35" s="179">
        <f>'расх 20 г'!G35</f>
        <v>1876.224</v>
      </c>
    </row>
    <row r="36" spans="1:7" ht="19.5" customHeight="1">
      <c r="A36" s="125" t="s">
        <v>196</v>
      </c>
      <c r="B36" s="37" t="s">
        <v>157</v>
      </c>
      <c r="C36" s="24" t="s">
        <v>362</v>
      </c>
      <c r="D36" s="24" t="s">
        <v>364</v>
      </c>
      <c r="E36" s="48" t="s">
        <v>116</v>
      </c>
      <c r="F36" s="24"/>
      <c r="G36" s="179">
        <f>G37+G41</f>
        <v>2140.4134599999998</v>
      </c>
    </row>
    <row r="37" spans="1:7" ht="29.25" customHeight="1">
      <c r="A37" s="28" t="s">
        <v>235</v>
      </c>
      <c r="B37" s="37" t="s">
        <v>157</v>
      </c>
      <c r="C37" s="24" t="s">
        <v>362</v>
      </c>
      <c r="D37" s="24" t="s">
        <v>364</v>
      </c>
      <c r="E37" s="48" t="s">
        <v>116</v>
      </c>
      <c r="F37" s="24" t="s">
        <v>236</v>
      </c>
      <c r="G37" s="179">
        <f>G38</f>
        <v>2025.41346</v>
      </c>
    </row>
    <row r="38" spans="1:7" ht="28.5" customHeight="1">
      <c r="A38" s="125" t="s">
        <v>237</v>
      </c>
      <c r="B38" s="37" t="s">
        <v>157</v>
      </c>
      <c r="C38" s="24" t="s">
        <v>362</v>
      </c>
      <c r="D38" s="24" t="s">
        <v>364</v>
      </c>
      <c r="E38" s="48" t="s">
        <v>116</v>
      </c>
      <c r="F38" s="24" t="s">
        <v>198</v>
      </c>
      <c r="G38" s="181">
        <f>G39+G40</f>
        <v>2025.41346</v>
      </c>
    </row>
    <row r="39" spans="1:7" ht="25.5">
      <c r="A39" s="26" t="s">
        <v>379</v>
      </c>
      <c r="B39" s="37" t="s">
        <v>157</v>
      </c>
      <c r="C39" s="24" t="s">
        <v>362</v>
      </c>
      <c r="D39" s="24" t="s">
        <v>364</v>
      </c>
      <c r="E39" s="48" t="s">
        <v>116</v>
      </c>
      <c r="F39" s="24" t="s">
        <v>380</v>
      </c>
      <c r="G39" s="179">
        <f>'расх 20 г'!G39</f>
        <v>461.693</v>
      </c>
    </row>
    <row r="40" spans="1:7" ht="27" customHeight="1">
      <c r="A40" s="26" t="s">
        <v>457</v>
      </c>
      <c r="B40" s="37" t="s">
        <v>157</v>
      </c>
      <c r="C40" s="24" t="s">
        <v>362</v>
      </c>
      <c r="D40" s="24" t="s">
        <v>364</v>
      </c>
      <c r="E40" s="48" t="s">
        <v>116</v>
      </c>
      <c r="F40" s="24" t="s">
        <v>381</v>
      </c>
      <c r="G40" s="179">
        <f>'расх 20 г'!G40</f>
        <v>1563.72046</v>
      </c>
    </row>
    <row r="41" spans="1:7" ht="16.5" customHeight="1">
      <c r="A41" s="26" t="s">
        <v>46</v>
      </c>
      <c r="B41" s="37" t="s">
        <v>157</v>
      </c>
      <c r="C41" s="24" t="s">
        <v>362</v>
      </c>
      <c r="D41" s="24" t="s">
        <v>364</v>
      </c>
      <c r="E41" s="48" t="s">
        <v>116</v>
      </c>
      <c r="F41" s="24" t="s">
        <v>238</v>
      </c>
      <c r="G41" s="301">
        <f>G42+G44</f>
        <v>115</v>
      </c>
    </row>
    <row r="42" spans="1:7" ht="16.5" customHeight="1" hidden="1">
      <c r="A42" s="26" t="s">
        <v>239</v>
      </c>
      <c r="B42" s="37" t="s">
        <v>157</v>
      </c>
      <c r="C42" s="24" t="s">
        <v>362</v>
      </c>
      <c r="D42" s="24" t="s">
        <v>364</v>
      </c>
      <c r="E42" s="48" t="s">
        <v>116</v>
      </c>
      <c r="F42" s="24" t="s">
        <v>240</v>
      </c>
      <c r="G42" s="301">
        <f>G43</f>
        <v>0</v>
      </c>
    </row>
    <row r="43" spans="1:7" ht="66.75" customHeight="1" hidden="1">
      <c r="A43" s="182" t="s">
        <v>241</v>
      </c>
      <c r="B43" s="37" t="s">
        <v>157</v>
      </c>
      <c r="C43" s="24" t="s">
        <v>362</v>
      </c>
      <c r="D43" s="24" t="s">
        <v>364</v>
      </c>
      <c r="E43" s="48" t="s">
        <v>195</v>
      </c>
      <c r="F43" s="24" t="s">
        <v>299</v>
      </c>
      <c r="G43" s="301"/>
    </row>
    <row r="44" spans="1:7" ht="18" customHeight="1">
      <c r="A44" s="28" t="s">
        <v>242</v>
      </c>
      <c r="B44" s="37" t="s">
        <v>157</v>
      </c>
      <c r="C44" s="24" t="s">
        <v>362</v>
      </c>
      <c r="D44" s="24" t="s">
        <v>364</v>
      </c>
      <c r="E44" s="48" t="s">
        <v>116</v>
      </c>
      <c r="F44" s="24" t="s">
        <v>201</v>
      </c>
      <c r="G44" s="300">
        <f>G45+G46</f>
        <v>115</v>
      </c>
    </row>
    <row r="45" spans="1:7" ht="17.25" customHeight="1">
      <c r="A45" s="28" t="s">
        <v>243</v>
      </c>
      <c r="B45" s="37" t="s">
        <v>157</v>
      </c>
      <c r="C45" s="24" t="s">
        <v>362</v>
      </c>
      <c r="D45" s="24" t="s">
        <v>364</v>
      </c>
      <c r="E45" s="48" t="s">
        <v>116</v>
      </c>
      <c r="F45" s="24" t="s">
        <v>383</v>
      </c>
      <c r="G45" s="179">
        <f>'расх 20 г'!G45</f>
        <v>15</v>
      </c>
    </row>
    <row r="46" spans="1:7" ht="17.25" customHeight="1">
      <c r="A46" s="28" t="s">
        <v>204</v>
      </c>
      <c r="B46" s="37" t="s">
        <v>157</v>
      </c>
      <c r="C46" s="24" t="s">
        <v>362</v>
      </c>
      <c r="D46" s="24" t="s">
        <v>364</v>
      </c>
      <c r="E46" s="48" t="s">
        <v>195</v>
      </c>
      <c r="F46" s="24" t="s">
        <v>203</v>
      </c>
      <c r="G46" s="179">
        <f>'расх 20 г'!G46</f>
        <v>100</v>
      </c>
    </row>
    <row r="47" spans="1:7" ht="29.25" customHeight="1">
      <c r="A47" s="66" t="s">
        <v>244</v>
      </c>
      <c r="B47" s="36" t="s">
        <v>157</v>
      </c>
      <c r="C47" s="50" t="s">
        <v>362</v>
      </c>
      <c r="D47" s="50" t="s">
        <v>364</v>
      </c>
      <c r="E47" s="74" t="s">
        <v>118</v>
      </c>
      <c r="F47" s="50"/>
      <c r="G47" s="173">
        <f>G48</f>
        <v>1</v>
      </c>
    </row>
    <row r="48" spans="1:7" ht="30.75" customHeight="1">
      <c r="A48" s="183" t="s">
        <v>207</v>
      </c>
      <c r="B48" s="44" t="s">
        <v>157</v>
      </c>
      <c r="C48" s="45" t="s">
        <v>362</v>
      </c>
      <c r="D48" s="45" t="s">
        <v>364</v>
      </c>
      <c r="E48" s="51" t="s">
        <v>117</v>
      </c>
      <c r="F48" s="45"/>
      <c r="G48" s="175">
        <f>G49</f>
        <v>1</v>
      </c>
    </row>
    <row r="49" spans="1:7" ht="30.75" customHeight="1">
      <c r="A49" s="28" t="s">
        <v>235</v>
      </c>
      <c r="B49" s="37" t="s">
        <v>157</v>
      </c>
      <c r="C49" s="45" t="s">
        <v>362</v>
      </c>
      <c r="D49" s="45" t="s">
        <v>364</v>
      </c>
      <c r="E49" s="51" t="s">
        <v>117</v>
      </c>
      <c r="F49" s="29" t="s">
        <v>236</v>
      </c>
      <c r="G49" s="175">
        <f>G50</f>
        <v>1</v>
      </c>
    </row>
    <row r="50" spans="1:7" ht="30.75" customHeight="1">
      <c r="A50" s="125" t="s">
        <v>237</v>
      </c>
      <c r="B50" s="37" t="s">
        <v>157</v>
      </c>
      <c r="C50" s="24" t="s">
        <v>362</v>
      </c>
      <c r="D50" s="24" t="s">
        <v>364</v>
      </c>
      <c r="E50" s="48" t="s">
        <v>117</v>
      </c>
      <c r="F50" s="24" t="s">
        <v>198</v>
      </c>
      <c r="G50" s="181">
        <f>G51</f>
        <v>1</v>
      </c>
    </row>
    <row r="51" spans="1:7" ht="25.5" customHeight="1">
      <c r="A51" s="26" t="s">
        <v>457</v>
      </c>
      <c r="B51" s="37" t="s">
        <v>157</v>
      </c>
      <c r="C51" s="24" t="s">
        <v>362</v>
      </c>
      <c r="D51" s="24" t="s">
        <v>364</v>
      </c>
      <c r="E51" s="48" t="s">
        <v>117</v>
      </c>
      <c r="F51" s="24" t="s">
        <v>381</v>
      </c>
      <c r="G51" s="179">
        <f>'расх 20 г'!G51</f>
        <v>1</v>
      </c>
    </row>
    <row r="52" spans="1:7" s="160" customFormat="1" ht="14.25" customHeight="1">
      <c r="A52" s="54" t="s">
        <v>386</v>
      </c>
      <c r="B52" s="36" t="s">
        <v>157</v>
      </c>
      <c r="C52" s="101" t="s">
        <v>362</v>
      </c>
      <c r="D52" s="101" t="s">
        <v>373</v>
      </c>
      <c r="E52" s="148"/>
      <c r="F52" s="101"/>
      <c r="G52" s="324">
        <f>G53+G63</f>
        <v>999.59031</v>
      </c>
    </row>
    <row r="53" spans="1:7" ht="29.25" customHeight="1">
      <c r="A53" s="66" t="s">
        <v>244</v>
      </c>
      <c r="B53" s="58" t="s">
        <v>157</v>
      </c>
      <c r="C53" s="50" t="s">
        <v>362</v>
      </c>
      <c r="D53" s="50" t="s">
        <v>373</v>
      </c>
      <c r="E53" s="74" t="s">
        <v>118</v>
      </c>
      <c r="F53" s="50"/>
      <c r="G53" s="344">
        <f>G54</f>
        <v>167.3</v>
      </c>
    </row>
    <row r="54" spans="1:7" s="139" customFormat="1" ht="29.25" customHeight="1">
      <c r="A54" s="184" t="s">
        <v>208</v>
      </c>
      <c r="B54" s="37" t="s">
        <v>157</v>
      </c>
      <c r="C54" s="62" t="s">
        <v>362</v>
      </c>
      <c r="D54" s="62" t="s">
        <v>373</v>
      </c>
      <c r="E54" s="51" t="s">
        <v>618</v>
      </c>
      <c r="F54" s="62"/>
      <c r="G54" s="321">
        <f>G55+G59</f>
        <v>167.3</v>
      </c>
    </row>
    <row r="55" spans="1:7" s="139" customFormat="1" ht="43.5" customHeight="1">
      <c r="A55" s="59" t="s">
        <v>231</v>
      </c>
      <c r="B55" s="37" t="s">
        <v>157</v>
      </c>
      <c r="C55" s="40" t="s">
        <v>362</v>
      </c>
      <c r="D55" s="40" t="s">
        <v>373</v>
      </c>
      <c r="E55" s="71" t="s">
        <v>618</v>
      </c>
      <c r="F55" s="40" t="s">
        <v>540</v>
      </c>
      <c r="G55" s="321">
        <f>G56</f>
        <v>125.84377</v>
      </c>
    </row>
    <row r="56" spans="1:7" ht="17.25" customHeight="1">
      <c r="A56" s="125" t="s">
        <v>197</v>
      </c>
      <c r="B56" s="37" t="s">
        <v>157</v>
      </c>
      <c r="C56" s="25" t="s">
        <v>362</v>
      </c>
      <c r="D56" s="25" t="s">
        <v>373</v>
      </c>
      <c r="E56" s="71" t="s">
        <v>618</v>
      </c>
      <c r="F56" s="25" t="s">
        <v>464</v>
      </c>
      <c r="G56" s="325">
        <f>G57+G58</f>
        <v>125.84377</v>
      </c>
    </row>
    <row r="57" spans="1:7" ht="15.75">
      <c r="A57" s="125" t="s">
        <v>189</v>
      </c>
      <c r="B57" s="37" t="s">
        <v>157</v>
      </c>
      <c r="C57" s="25" t="s">
        <v>362</v>
      </c>
      <c r="D57" s="25" t="s">
        <v>373</v>
      </c>
      <c r="E57" s="71" t="s">
        <v>618</v>
      </c>
      <c r="F57" s="24" t="s">
        <v>377</v>
      </c>
      <c r="G57" s="179">
        <f>'расх 20 г'!G57</f>
        <v>96.90497</v>
      </c>
    </row>
    <row r="58" spans="1:7" ht="38.25">
      <c r="A58" s="125" t="s">
        <v>191</v>
      </c>
      <c r="B58" s="37" t="s">
        <v>157</v>
      </c>
      <c r="C58" s="25" t="s">
        <v>362</v>
      </c>
      <c r="D58" s="25" t="s">
        <v>373</v>
      </c>
      <c r="E58" s="71" t="s">
        <v>618</v>
      </c>
      <c r="F58" s="24" t="s">
        <v>192</v>
      </c>
      <c r="G58" s="179">
        <f>'расх 20 г'!G58</f>
        <v>28.9388</v>
      </c>
    </row>
    <row r="59" spans="1:7" ht="25.5">
      <c r="A59" s="28" t="s">
        <v>235</v>
      </c>
      <c r="B59" s="37" t="s">
        <v>157</v>
      </c>
      <c r="C59" s="25" t="s">
        <v>362</v>
      </c>
      <c r="D59" s="25" t="s">
        <v>373</v>
      </c>
      <c r="E59" s="71" t="s">
        <v>618</v>
      </c>
      <c r="F59" s="24" t="s">
        <v>236</v>
      </c>
      <c r="G59" s="300">
        <f>G60</f>
        <v>41.456230000000005</v>
      </c>
    </row>
    <row r="60" spans="1:7" ht="25.5">
      <c r="A60" s="125" t="s">
        <v>199</v>
      </c>
      <c r="B60" s="37" t="s">
        <v>157</v>
      </c>
      <c r="C60" s="25" t="s">
        <v>362</v>
      </c>
      <c r="D60" s="25" t="s">
        <v>373</v>
      </c>
      <c r="E60" s="71" t="s">
        <v>618</v>
      </c>
      <c r="F60" s="24" t="s">
        <v>198</v>
      </c>
      <c r="G60" s="300">
        <f>G61+G62</f>
        <v>41.456230000000005</v>
      </c>
    </row>
    <row r="61" spans="1:7" ht="25.5">
      <c r="A61" s="26" t="s">
        <v>379</v>
      </c>
      <c r="B61" s="37" t="s">
        <v>157</v>
      </c>
      <c r="C61" s="25" t="s">
        <v>362</v>
      </c>
      <c r="D61" s="25" t="s">
        <v>373</v>
      </c>
      <c r="E61" s="71" t="s">
        <v>618</v>
      </c>
      <c r="F61" s="24" t="s">
        <v>380</v>
      </c>
      <c r="G61" s="179">
        <f>'расх 20 г'!G61</f>
        <v>13.563600000000001</v>
      </c>
    </row>
    <row r="62" spans="1:7" ht="28.5" customHeight="1">
      <c r="A62" s="26" t="s">
        <v>457</v>
      </c>
      <c r="B62" s="37" t="s">
        <v>157</v>
      </c>
      <c r="C62" s="25" t="s">
        <v>362</v>
      </c>
      <c r="D62" s="25" t="s">
        <v>373</v>
      </c>
      <c r="E62" s="71" t="s">
        <v>618</v>
      </c>
      <c r="F62" s="24" t="s">
        <v>381</v>
      </c>
      <c r="G62" s="179">
        <f>'расх 20 г'!G62</f>
        <v>27.89263</v>
      </c>
    </row>
    <row r="63" spans="1:7" s="185" customFormat="1" ht="28.5" customHeight="1">
      <c r="A63" s="64" t="s">
        <v>210</v>
      </c>
      <c r="B63" s="58" t="s">
        <v>157</v>
      </c>
      <c r="C63" s="69" t="s">
        <v>362</v>
      </c>
      <c r="D63" s="69" t="s">
        <v>373</v>
      </c>
      <c r="E63" s="74" t="s">
        <v>120</v>
      </c>
      <c r="F63" s="50"/>
      <c r="G63" s="317">
        <f>G69+G89+G64+G73+G77+G80+G83+G93</f>
        <v>832.29031</v>
      </c>
    </row>
    <row r="64" spans="1:27" s="185" customFormat="1" ht="28.5" customHeight="1" hidden="1">
      <c r="A64" s="46" t="s">
        <v>269</v>
      </c>
      <c r="B64" s="44" t="s">
        <v>157</v>
      </c>
      <c r="C64" s="309" t="s">
        <v>362</v>
      </c>
      <c r="D64" s="309" t="s">
        <v>373</v>
      </c>
      <c r="E64" s="310" t="s">
        <v>270</v>
      </c>
      <c r="F64" s="50"/>
      <c r="G64" s="302">
        <f>G65</f>
        <v>0</v>
      </c>
      <c r="H64" s="315"/>
      <c r="I64" s="315"/>
      <c r="J64" s="315"/>
      <c r="K64" s="315"/>
      <c r="L64" s="315"/>
      <c r="M64" s="312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</row>
    <row r="65" spans="1:27" s="185" customFormat="1" ht="15.75" hidden="1">
      <c r="A65" s="26" t="s">
        <v>46</v>
      </c>
      <c r="B65" s="37" t="s">
        <v>157</v>
      </c>
      <c r="C65" s="22" t="s">
        <v>362</v>
      </c>
      <c r="D65" s="22" t="s">
        <v>373</v>
      </c>
      <c r="E65" s="311" t="s">
        <v>270</v>
      </c>
      <c r="F65" s="29" t="s">
        <v>238</v>
      </c>
      <c r="G65" s="124">
        <f>G66</f>
        <v>0</v>
      </c>
      <c r="H65" s="315"/>
      <c r="I65" s="315"/>
      <c r="J65" s="315"/>
      <c r="K65" s="315"/>
      <c r="L65" s="315"/>
      <c r="M65" s="312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</row>
    <row r="66" spans="1:27" s="185" customFormat="1" ht="15.75" hidden="1">
      <c r="A66" s="26" t="s">
        <v>239</v>
      </c>
      <c r="B66" s="37" t="s">
        <v>157</v>
      </c>
      <c r="C66" s="22" t="s">
        <v>362</v>
      </c>
      <c r="D66" s="22" t="s">
        <v>373</v>
      </c>
      <c r="E66" s="311" t="s">
        <v>270</v>
      </c>
      <c r="F66" s="29" t="s">
        <v>240</v>
      </c>
      <c r="G66" s="124">
        <f>G67</f>
        <v>0</v>
      </c>
      <c r="H66" s="315"/>
      <c r="I66" s="315"/>
      <c r="J66" s="315"/>
      <c r="K66" s="315"/>
      <c r="L66" s="315"/>
      <c r="M66" s="312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</row>
    <row r="67" spans="1:27" s="185" customFormat="1" ht="15.75" hidden="1">
      <c r="A67" s="26" t="s">
        <v>239</v>
      </c>
      <c r="B67" s="37" t="s">
        <v>157</v>
      </c>
      <c r="C67" s="22" t="s">
        <v>362</v>
      </c>
      <c r="D67" s="22" t="s">
        <v>373</v>
      </c>
      <c r="E67" s="311" t="s">
        <v>270</v>
      </c>
      <c r="F67" s="29" t="s">
        <v>299</v>
      </c>
      <c r="G67" s="124">
        <v>0</v>
      </c>
      <c r="H67" s="315"/>
      <c r="I67" s="315"/>
      <c r="J67" s="315"/>
      <c r="K67" s="315"/>
      <c r="L67" s="315"/>
      <c r="M67" s="312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</row>
    <row r="68" spans="1:7" s="185" customFormat="1" ht="28.5" customHeight="1" hidden="1">
      <c r="A68" s="64"/>
      <c r="B68" s="58"/>
      <c r="C68" s="69"/>
      <c r="D68" s="69"/>
      <c r="E68" s="74"/>
      <c r="F68" s="50"/>
      <c r="G68" s="173"/>
    </row>
    <row r="69" spans="1:7" s="139" customFormat="1" ht="28.5" customHeight="1">
      <c r="A69" s="46" t="s">
        <v>211</v>
      </c>
      <c r="B69" s="44" t="s">
        <v>157</v>
      </c>
      <c r="C69" s="62" t="s">
        <v>362</v>
      </c>
      <c r="D69" s="62" t="s">
        <v>373</v>
      </c>
      <c r="E69" s="51" t="s">
        <v>121</v>
      </c>
      <c r="F69" s="45"/>
      <c r="G69" s="348">
        <f>G70</f>
        <v>100</v>
      </c>
    </row>
    <row r="70" spans="1:7" s="139" customFormat="1" ht="28.5" customHeight="1">
      <c r="A70" s="28" t="s">
        <v>235</v>
      </c>
      <c r="B70" s="37" t="s">
        <v>157</v>
      </c>
      <c r="C70" s="40" t="s">
        <v>362</v>
      </c>
      <c r="D70" s="40" t="s">
        <v>373</v>
      </c>
      <c r="E70" s="71" t="s">
        <v>121</v>
      </c>
      <c r="F70" s="29" t="s">
        <v>236</v>
      </c>
      <c r="G70" s="348">
        <f>G71</f>
        <v>100</v>
      </c>
    </row>
    <row r="71" spans="1:7" s="139" customFormat="1" ht="28.5" customHeight="1">
      <c r="A71" s="125" t="s">
        <v>237</v>
      </c>
      <c r="B71" s="37" t="s">
        <v>157</v>
      </c>
      <c r="C71" s="40" t="s">
        <v>362</v>
      </c>
      <c r="D71" s="40" t="s">
        <v>373</v>
      </c>
      <c r="E71" s="71" t="s">
        <v>121</v>
      </c>
      <c r="F71" s="29" t="s">
        <v>198</v>
      </c>
      <c r="G71" s="348">
        <f>G72</f>
        <v>100</v>
      </c>
    </row>
    <row r="72" spans="1:7" ht="27" customHeight="1">
      <c r="A72" s="26" t="s">
        <v>457</v>
      </c>
      <c r="B72" s="37" t="s">
        <v>157</v>
      </c>
      <c r="C72" s="40" t="s">
        <v>362</v>
      </c>
      <c r="D72" s="25" t="s">
        <v>373</v>
      </c>
      <c r="E72" s="48" t="s">
        <v>121</v>
      </c>
      <c r="F72" s="24" t="s">
        <v>381</v>
      </c>
      <c r="G72" s="179">
        <f>'расх 20 г'!G72</f>
        <v>100</v>
      </c>
    </row>
    <row r="73" spans="1:7" ht="27" customHeight="1">
      <c r="A73" s="46" t="s">
        <v>561</v>
      </c>
      <c r="B73" s="37"/>
      <c r="C73" s="62" t="s">
        <v>362</v>
      </c>
      <c r="D73" s="62" t="s">
        <v>373</v>
      </c>
      <c r="E73" s="51" t="s">
        <v>562</v>
      </c>
      <c r="F73" s="24" t="s">
        <v>236</v>
      </c>
      <c r="G73" s="300">
        <f>G74</f>
        <v>290.525</v>
      </c>
    </row>
    <row r="74" spans="1:7" ht="27" customHeight="1">
      <c r="A74" s="26" t="s">
        <v>563</v>
      </c>
      <c r="B74" s="37"/>
      <c r="C74" s="40" t="s">
        <v>362</v>
      </c>
      <c r="D74" s="40" t="s">
        <v>373</v>
      </c>
      <c r="E74" s="71" t="s">
        <v>562</v>
      </c>
      <c r="F74" s="24" t="s">
        <v>198</v>
      </c>
      <c r="G74" s="300">
        <f>G75</f>
        <v>290.525</v>
      </c>
    </row>
    <row r="75" spans="1:7" ht="27" customHeight="1">
      <c r="A75" s="26"/>
      <c r="B75" s="37"/>
      <c r="C75" s="40" t="s">
        <v>362</v>
      </c>
      <c r="D75" s="40" t="s">
        <v>373</v>
      </c>
      <c r="E75" s="71" t="s">
        <v>562</v>
      </c>
      <c r="F75" s="24" t="s">
        <v>381</v>
      </c>
      <c r="G75" s="179">
        <f>'расх 20 г'!G75</f>
        <v>290.525</v>
      </c>
    </row>
    <row r="76" spans="1:7" ht="27" customHeight="1" hidden="1">
      <c r="A76" s="26"/>
      <c r="B76" s="37"/>
      <c r="C76" s="40"/>
      <c r="D76" s="25"/>
      <c r="E76" s="48"/>
      <c r="F76" s="24"/>
      <c r="G76" s="300"/>
    </row>
    <row r="77" spans="1:7" ht="27" customHeight="1">
      <c r="A77" s="46" t="s">
        <v>561</v>
      </c>
      <c r="B77" s="37"/>
      <c r="C77" s="62" t="s">
        <v>362</v>
      </c>
      <c r="D77" s="62" t="s">
        <v>373</v>
      </c>
      <c r="E77" s="51" t="s">
        <v>565</v>
      </c>
      <c r="F77" s="24" t="s">
        <v>236</v>
      </c>
      <c r="G77" s="300">
        <f>G78</f>
        <v>116.975</v>
      </c>
    </row>
    <row r="78" spans="1:7" ht="27" customHeight="1">
      <c r="A78" s="26" t="s">
        <v>564</v>
      </c>
      <c r="B78" s="37"/>
      <c r="C78" s="40" t="s">
        <v>362</v>
      </c>
      <c r="D78" s="40" t="s">
        <v>373</v>
      </c>
      <c r="E78" s="71" t="s">
        <v>565</v>
      </c>
      <c r="F78" s="24" t="s">
        <v>198</v>
      </c>
      <c r="G78" s="300">
        <f>G79</f>
        <v>116.975</v>
      </c>
    </row>
    <row r="79" spans="1:7" ht="27" customHeight="1" hidden="1">
      <c r="A79" s="26"/>
      <c r="B79" s="37"/>
      <c r="C79" s="40" t="s">
        <v>362</v>
      </c>
      <c r="D79" s="40" t="s">
        <v>373</v>
      </c>
      <c r="E79" s="71" t="s">
        <v>565</v>
      </c>
      <c r="F79" s="24" t="s">
        <v>381</v>
      </c>
      <c r="G79" s="300">
        <v>116.975</v>
      </c>
    </row>
    <row r="80" spans="1:7" ht="27" customHeight="1">
      <c r="A80" s="46" t="s">
        <v>561</v>
      </c>
      <c r="B80" s="37"/>
      <c r="C80" s="62" t="s">
        <v>362</v>
      </c>
      <c r="D80" s="62" t="s">
        <v>373</v>
      </c>
      <c r="E80" s="51" t="s">
        <v>567</v>
      </c>
      <c r="F80" s="24" t="s">
        <v>236</v>
      </c>
      <c r="G80" s="300">
        <f>G81</f>
        <v>17.3</v>
      </c>
    </row>
    <row r="81" spans="1:7" ht="27" customHeight="1">
      <c r="A81" s="26" t="s">
        <v>566</v>
      </c>
      <c r="B81" s="37"/>
      <c r="C81" s="40" t="s">
        <v>362</v>
      </c>
      <c r="D81" s="40" t="s">
        <v>373</v>
      </c>
      <c r="E81" s="71" t="s">
        <v>567</v>
      </c>
      <c r="F81" s="24" t="s">
        <v>198</v>
      </c>
      <c r="G81" s="300">
        <f>G82</f>
        <v>17.3</v>
      </c>
    </row>
    <row r="82" spans="1:7" ht="27" customHeight="1">
      <c r="A82" s="26"/>
      <c r="B82" s="37"/>
      <c r="C82" s="40" t="s">
        <v>362</v>
      </c>
      <c r="D82" s="40" t="s">
        <v>373</v>
      </c>
      <c r="E82" s="71" t="s">
        <v>567</v>
      </c>
      <c r="F82" s="24" t="s">
        <v>381</v>
      </c>
      <c r="G82" s="179">
        <f>'расх 20 г'!G82</f>
        <v>17.3</v>
      </c>
    </row>
    <row r="83" spans="1:7" ht="27" customHeight="1">
      <c r="A83" s="46" t="s">
        <v>561</v>
      </c>
      <c r="B83" s="37"/>
      <c r="C83" s="62" t="s">
        <v>362</v>
      </c>
      <c r="D83" s="62" t="s">
        <v>373</v>
      </c>
      <c r="E83" s="51" t="s">
        <v>583</v>
      </c>
      <c r="F83" s="24"/>
      <c r="G83" s="300">
        <f>G84</f>
        <v>153.43677</v>
      </c>
    </row>
    <row r="84" spans="1:7" ht="27" customHeight="1">
      <c r="A84" s="26" t="s">
        <v>584</v>
      </c>
      <c r="B84" s="37"/>
      <c r="C84" s="40" t="s">
        <v>362</v>
      </c>
      <c r="D84" s="40" t="s">
        <v>373</v>
      </c>
      <c r="E84" s="71" t="s">
        <v>583</v>
      </c>
      <c r="F84" s="29" t="s">
        <v>236</v>
      </c>
      <c r="G84" s="300">
        <f>G85</f>
        <v>153.43677</v>
      </c>
    </row>
    <row r="85" spans="1:7" ht="27" customHeight="1">
      <c r="A85" s="26"/>
      <c r="B85" s="37"/>
      <c r="C85" s="40" t="s">
        <v>362</v>
      </c>
      <c r="D85" s="40" t="s">
        <v>373</v>
      </c>
      <c r="E85" s="71" t="s">
        <v>583</v>
      </c>
      <c r="F85" s="24" t="s">
        <v>198</v>
      </c>
      <c r="G85" s="300">
        <f>G86</f>
        <v>153.43677</v>
      </c>
    </row>
    <row r="86" spans="1:7" ht="27" customHeight="1">
      <c r="A86" s="26"/>
      <c r="B86" s="37"/>
      <c r="C86" s="40" t="s">
        <v>362</v>
      </c>
      <c r="D86" s="40" t="s">
        <v>373</v>
      </c>
      <c r="E86" s="71" t="s">
        <v>583</v>
      </c>
      <c r="F86" s="24" t="s">
        <v>381</v>
      </c>
      <c r="G86" s="179">
        <f>'расх 20 г'!G86</f>
        <v>153.43677</v>
      </c>
    </row>
    <row r="87" spans="1:7" ht="27" customHeight="1" hidden="1">
      <c r="A87" s="26"/>
      <c r="B87" s="37"/>
      <c r="C87" s="40"/>
      <c r="D87" s="25"/>
      <c r="E87" s="48"/>
      <c r="F87" s="24"/>
      <c r="G87" s="300"/>
    </row>
    <row r="88" spans="1:7" ht="27" customHeight="1" hidden="1">
      <c r="A88" s="26"/>
      <c r="B88" s="37"/>
      <c r="C88" s="40"/>
      <c r="D88" s="25"/>
      <c r="E88" s="48"/>
      <c r="F88" s="24"/>
      <c r="G88" s="300"/>
    </row>
    <row r="89" spans="1:7" ht="16.5" customHeight="1">
      <c r="A89" s="46" t="s">
        <v>245</v>
      </c>
      <c r="B89" s="44" t="s">
        <v>157</v>
      </c>
      <c r="C89" s="62" t="s">
        <v>362</v>
      </c>
      <c r="D89" s="62" t="s">
        <v>373</v>
      </c>
      <c r="E89" s="51" t="s">
        <v>246</v>
      </c>
      <c r="F89" s="45"/>
      <c r="G89" s="348">
        <f>G90</f>
        <v>50</v>
      </c>
    </row>
    <row r="90" spans="1:7" ht="17.25" customHeight="1">
      <c r="A90" s="26" t="s">
        <v>46</v>
      </c>
      <c r="B90" s="37" t="s">
        <v>157</v>
      </c>
      <c r="C90" s="40" t="s">
        <v>362</v>
      </c>
      <c r="D90" s="25" t="s">
        <v>373</v>
      </c>
      <c r="E90" s="48" t="s">
        <v>246</v>
      </c>
      <c r="F90" s="24" t="s">
        <v>238</v>
      </c>
      <c r="G90" s="300">
        <f>G91</f>
        <v>50</v>
      </c>
    </row>
    <row r="91" spans="1:7" ht="18" customHeight="1">
      <c r="A91" s="28" t="s">
        <v>242</v>
      </c>
      <c r="B91" s="37" t="s">
        <v>157</v>
      </c>
      <c r="C91" s="40" t="s">
        <v>362</v>
      </c>
      <c r="D91" s="25" t="s">
        <v>373</v>
      </c>
      <c r="E91" s="48" t="s">
        <v>246</v>
      </c>
      <c r="F91" s="24" t="s">
        <v>201</v>
      </c>
      <c r="G91" s="300">
        <f>G92</f>
        <v>50</v>
      </c>
    </row>
    <row r="92" spans="1:7" ht="15.75" customHeight="1">
      <c r="A92" s="26" t="s">
        <v>204</v>
      </c>
      <c r="B92" s="37" t="s">
        <v>157</v>
      </c>
      <c r="C92" s="40" t="s">
        <v>362</v>
      </c>
      <c r="D92" s="25" t="s">
        <v>373</v>
      </c>
      <c r="E92" s="48" t="s">
        <v>246</v>
      </c>
      <c r="F92" s="24" t="s">
        <v>203</v>
      </c>
      <c r="G92" s="179">
        <f>'расх 20 г'!G92</f>
        <v>50</v>
      </c>
    </row>
    <row r="93" spans="1:7" ht="15.75" customHeight="1">
      <c r="A93" s="46" t="s">
        <v>586</v>
      </c>
      <c r="B93" s="44"/>
      <c r="C93" s="62" t="s">
        <v>362</v>
      </c>
      <c r="D93" s="62" t="s">
        <v>373</v>
      </c>
      <c r="E93" s="51" t="s">
        <v>270</v>
      </c>
      <c r="F93" s="45"/>
      <c r="G93" s="348">
        <f>G94</f>
        <v>104.05354</v>
      </c>
    </row>
    <row r="94" spans="1:7" ht="15.75" customHeight="1">
      <c r="A94" s="26" t="s">
        <v>585</v>
      </c>
      <c r="B94" s="37"/>
      <c r="C94" s="40" t="s">
        <v>362</v>
      </c>
      <c r="D94" s="25" t="s">
        <v>373</v>
      </c>
      <c r="E94" s="48" t="s">
        <v>270</v>
      </c>
      <c r="F94" s="24" t="s">
        <v>238</v>
      </c>
      <c r="G94" s="300">
        <f>G95</f>
        <v>104.05354</v>
      </c>
    </row>
    <row r="95" spans="1:7" ht="15.75" customHeight="1">
      <c r="A95" s="26"/>
      <c r="B95" s="37"/>
      <c r="C95" s="40" t="s">
        <v>362</v>
      </c>
      <c r="D95" s="25" t="s">
        <v>373</v>
      </c>
      <c r="E95" s="48" t="s">
        <v>270</v>
      </c>
      <c r="F95" s="24" t="s">
        <v>240</v>
      </c>
      <c r="G95" s="300">
        <f>G96</f>
        <v>104.05354</v>
      </c>
    </row>
    <row r="96" spans="1:7" ht="15.75" customHeight="1">
      <c r="A96" s="26"/>
      <c r="B96" s="37"/>
      <c r="C96" s="40" t="s">
        <v>362</v>
      </c>
      <c r="D96" s="25" t="s">
        <v>373</v>
      </c>
      <c r="E96" s="48" t="s">
        <v>270</v>
      </c>
      <c r="F96" s="24" t="s">
        <v>299</v>
      </c>
      <c r="G96" s="179">
        <f>'расх 20 г'!G96</f>
        <v>104.05354</v>
      </c>
    </row>
    <row r="97" spans="1:7" s="189" customFormat="1" ht="15" customHeight="1">
      <c r="A97" s="186" t="s">
        <v>387</v>
      </c>
      <c r="B97" s="36" t="s">
        <v>157</v>
      </c>
      <c r="C97" s="187" t="s">
        <v>363</v>
      </c>
      <c r="D97" s="187"/>
      <c r="E97" s="48"/>
      <c r="F97" s="187"/>
      <c r="G97" s="347">
        <f>G98</f>
        <v>636.5</v>
      </c>
    </row>
    <row r="98" spans="1:7" s="68" customFormat="1" ht="15" customHeight="1">
      <c r="A98" s="190" t="s">
        <v>388</v>
      </c>
      <c r="B98" s="36" t="s">
        <v>157</v>
      </c>
      <c r="C98" s="101" t="s">
        <v>363</v>
      </c>
      <c r="D98" s="101" t="s">
        <v>365</v>
      </c>
      <c r="E98" s="148"/>
      <c r="F98" s="101"/>
      <c r="G98" s="324">
        <f>G99</f>
        <v>636.5</v>
      </c>
    </row>
    <row r="99" spans="1:7" ht="30" customHeight="1">
      <c r="A99" s="66" t="s">
        <v>244</v>
      </c>
      <c r="B99" s="58" t="s">
        <v>157</v>
      </c>
      <c r="C99" s="69" t="s">
        <v>363</v>
      </c>
      <c r="D99" s="69" t="s">
        <v>365</v>
      </c>
      <c r="E99" s="74" t="s">
        <v>118</v>
      </c>
      <c r="F99" s="69"/>
      <c r="G99" s="341">
        <f>G100</f>
        <v>636.5</v>
      </c>
    </row>
    <row r="100" spans="1:7" s="139" customFormat="1" ht="27.75" customHeight="1">
      <c r="A100" s="184" t="s">
        <v>389</v>
      </c>
      <c r="B100" s="37" t="s">
        <v>157</v>
      </c>
      <c r="C100" s="62" t="s">
        <v>363</v>
      </c>
      <c r="D100" s="62" t="s">
        <v>365</v>
      </c>
      <c r="E100" s="51" t="s">
        <v>122</v>
      </c>
      <c r="F100" s="62"/>
      <c r="G100" s="321">
        <f>G101+G106</f>
        <v>636.5</v>
      </c>
    </row>
    <row r="101" spans="1:7" s="139" customFormat="1" ht="42" customHeight="1">
      <c r="A101" s="59" t="s">
        <v>231</v>
      </c>
      <c r="B101" s="37" t="s">
        <v>157</v>
      </c>
      <c r="C101" s="25" t="s">
        <v>363</v>
      </c>
      <c r="D101" s="25" t="s">
        <v>365</v>
      </c>
      <c r="E101" s="48" t="s">
        <v>122</v>
      </c>
      <c r="F101" s="40" t="s">
        <v>540</v>
      </c>
      <c r="G101" s="321">
        <f>G102</f>
        <v>612.24072</v>
      </c>
    </row>
    <row r="102" spans="1:7" ht="20.25" customHeight="1">
      <c r="A102" s="125" t="s">
        <v>197</v>
      </c>
      <c r="B102" s="37" t="s">
        <v>157</v>
      </c>
      <c r="C102" s="25" t="s">
        <v>363</v>
      </c>
      <c r="D102" s="25" t="s">
        <v>365</v>
      </c>
      <c r="E102" s="48" t="s">
        <v>122</v>
      </c>
      <c r="F102" s="25" t="s">
        <v>464</v>
      </c>
      <c r="G102" s="325">
        <f>G103+G104+G105</f>
        <v>612.24072</v>
      </c>
    </row>
    <row r="103" spans="1:7" ht="25.5">
      <c r="A103" s="125" t="s">
        <v>456</v>
      </c>
      <c r="B103" s="37" t="s">
        <v>157</v>
      </c>
      <c r="C103" s="25" t="s">
        <v>363</v>
      </c>
      <c r="D103" s="25" t="s">
        <v>365</v>
      </c>
      <c r="E103" s="48" t="s">
        <v>122</v>
      </c>
      <c r="F103" s="24" t="s">
        <v>377</v>
      </c>
      <c r="G103" s="179">
        <f>'расх 20 г'!G103</f>
        <v>533.48029</v>
      </c>
    </row>
    <row r="104" spans="1:7" ht="15.75">
      <c r="A104" s="125" t="s">
        <v>200</v>
      </c>
      <c r="B104" s="37" t="s">
        <v>157</v>
      </c>
      <c r="C104" s="25" t="s">
        <v>363</v>
      </c>
      <c r="D104" s="25" t="s">
        <v>365</v>
      </c>
      <c r="E104" s="48" t="s">
        <v>122</v>
      </c>
      <c r="F104" s="24" t="s">
        <v>378</v>
      </c>
      <c r="G104" s="179">
        <f>'расх 20 г'!G104</f>
        <v>3</v>
      </c>
    </row>
    <row r="105" spans="1:7" ht="38.25">
      <c r="A105" s="125" t="s">
        <v>191</v>
      </c>
      <c r="B105" s="37" t="s">
        <v>157</v>
      </c>
      <c r="C105" s="25" t="s">
        <v>363</v>
      </c>
      <c r="D105" s="25" t="s">
        <v>365</v>
      </c>
      <c r="E105" s="48" t="s">
        <v>122</v>
      </c>
      <c r="F105" s="24" t="s">
        <v>192</v>
      </c>
      <c r="G105" s="179">
        <f>'расх 20 г'!G105</f>
        <v>75.76043</v>
      </c>
    </row>
    <row r="106" spans="1:7" ht="28.5" customHeight="1">
      <c r="A106" s="28" t="s">
        <v>235</v>
      </c>
      <c r="B106" s="37" t="s">
        <v>157</v>
      </c>
      <c r="C106" s="25" t="s">
        <v>363</v>
      </c>
      <c r="D106" s="25" t="s">
        <v>365</v>
      </c>
      <c r="E106" s="48" t="s">
        <v>122</v>
      </c>
      <c r="F106" s="24" t="s">
        <v>236</v>
      </c>
      <c r="G106" s="300">
        <f>G107</f>
        <v>24.25928</v>
      </c>
    </row>
    <row r="107" spans="1:7" ht="25.5">
      <c r="A107" s="125" t="s">
        <v>237</v>
      </c>
      <c r="B107" s="37" t="s">
        <v>157</v>
      </c>
      <c r="C107" s="25" t="s">
        <v>363</v>
      </c>
      <c r="D107" s="25" t="s">
        <v>365</v>
      </c>
      <c r="E107" s="48" t="s">
        <v>122</v>
      </c>
      <c r="F107" s="24" t="s">
        <v>198</v>
      </c>
      <c r="G107" s="300">
        <f>G108+G109</f>
        <v>24.25928</v>
      </c>
    </row>
    <row r="108" spans="1:7" s="139" customFormat="1" ht="25.5">
      <c r="A108" s="26" t="s">
        <v>379</v>
      </c>
      <c r="B108" s="37" t="s">
        <v>157</v>
      </c>
      <c r="C108" s="25" t="s">
        <v>363</v>
      </c>
      <c r="D108" s="25" t="s">
        <v>365</v>
      </c>
      <c r="E108" s="48" t="s">
        <v>122</v>
      </c>
      <c r="F108" s="24" t="s">
        <v>380</v>
      </c>
      <c r="G108" s="179">
        <f>'расх 20 г'!G108</f>
        <v>13.0716</v>
      </c>
    </row>
    <row r="109" spans="1:7" ht="29.25" customHeight="1">
      <c r="A109" s="26" t="s">
        <v>457</v>
      </c>
      <c r="B109" s="37" t="s">
        <v>157</v>
      </c>
      <c r="C109" s="25" t="s">
        <v>363</v>
      </c>
      <c r="D109" s="25" t="s">
        <v>365</v>
      </c>
      <c r="E109" s="48" t="s">
        <v>122</v>
      </c>
      <c r="F109" s="24" t="s">
        <v>381</v>
      </c>
      <c r="G109" s="179">
        <f>'расх 20 г'!G109</f>
        <v>11.18768</v>
      </c>
    </row>
    <row r="110" spans="1:7" s="195" customFormat="1" ht="27.75" customHeight="1">
      <c r="A110" s="192" t="s">
        <v>390</v>
      </c>
      <c r="B110" s="36" t="s">
        <v>157</v>
      </c>
      <c r="C110" s="193" t="s">
        <v>365</v>
      </c>
      <c r="D110" s="193"/>
      <c r="E110" s="48"/>
      <c r="F110" s="193"/>
      <c r="G110" s="343">
        <f aca="true" t="shared" si="0" ref="G110:G115">G111</f>
        <v>568</v>
      </c>
    </row>
    <row r="111" spans="1:7" s="68" customFormat="1" ht="27.75" customHeight="1">
      <c r="A111" s="54" t="s">
        <v>392</v>
      </c>
      <c r="B111" s="36" t="s">
        <v>157</v>
      </c>
      <c r="C111" s="34" t="s">
        <v>365</v>
      </c>
      <c r="D111" s="34" t="s">
        <v>366</v>
      </c>
      <c r="E111" s="148"/>
      <c r="F111" s="34"/>
      <c r="G111" s="324">
        <f t="shared" si="0"/>
        <v>568</v>
      </c>
    </row>
    <row r="112" spans="1:7" s="185" customFormat="1" ht="26.25" customHeight="1">
      <c r="A112" s="64" t="s">
        <v>210</v>
      </c>
      <c r="B112" s="58" t="s">
        <v>157</v>
      </c>
      <c r="C112" s="50" t="s">
        <v>365</v>
      </c>
      <c r="D112" s="50" t="s">
        <v>366</v>
      </c>
      <c r="E112" s="74" t="s">
        <v>120</v>
      </c>
      <c r="F112" s="50"/>
      <c r="G112" s="344">
        <f>'расх 20 г'!G112</f>
        <v>568</v>
      </c>
    </row>
    <row r="113" spans="1:7" s="139" customFormat="1" ht="28.5" customHeight="1">
      <c r="A113" s="46" t="s">
        <v>212</v>
      </c>
      <c r="B113" s="37" t="s">
        <v>157</v>
      </c>
      <c r="C113" s="45" t="s">
        <v>365</v>
      </c>
      <c r="D113" s="45" t="s">
        <v>366</v>
      </c>
      <c r="E113" s="51" t="s">
        <v>123</v>
      </c>
      <c r="F113" s="45"/>
      <c r="G113" s="321">
        <f t="shared" si="0"/>
        <v>40</v>
      </c>
    </row>
    <row r="114" spans="1:7" s="139" customFormat="1" ht="28.5" customHeight="1">
      <c r="A114" s="28" t="s">
        <v>235</v>
      </c>
      <c r="B114" s="37" t="s">
        <v>157</v>
      </c>
      <c r="C114" s="24" t="s">
        <v>365</v>
      </c>
      <c r="D114" s="24" t="s">
        <v>366</v>
      </c>
      <c r="E114" s="48" t="s">
        <v>123</v>
      </c>
      <c r="F114" s="29" t="s">
        <v>236</v>
      </c>
      <c r="G114" s="321">
        <f t="shared" si="0"/>
        <v>40</v>
      </c>
    </row>
    <row r="115" spans="1:7" s="139" customFormat="1" ht="28.5" customHeight="1">
      <c r="A115" s="125" t="s">
        <v>237</v>
      </c>
      <c r="B115" s="37" t="s">
        <v>157</v>
      </c>
      <c r="C115" s="24" t="s">
        <v>365</v>
      </c>
      <c r="D115" s="24" t="s">
        <v>366</v>
      </c>
      <c r="E115" s="48" t="s">
        <v>123</v>
      </c>
      <c r="F115" s="29" t="s">
        <v>198</v>
      </c>
      <c r="G115" s="321">
        <f t="shared" si="0"/>
        <v>40</v>
      </c>
    </row>
    <row r="116" spans="1:7" ht="27" customHeight="1">
      <c r="A116" s="26" t="s">
        <v>457</v>
      </c>
      <c r="B116" s="37" t="s">
        <v>157</v>
      </c>
      <c r="C116" s="24" t="s">
        <v>365</v>
      </c>
      <c r="D116" s="24" t="s">
        <v>366</v>
      </c>
      <c r="E116" s="48" t="s">
        <v>123</v>
      </c>
      <c r="F116" s="24" t="s">
        <v>381</v>
      </c>
      <c r="G116" s="179">
        <f>'расх 20 г'!G116</f>
        <v>40</v>
      </c>
    </row>
    <row r="117" spans="1:7" s="139" customFormat="1" ht="39.75" customHeight="1">
      <c r="A117" s="46" t="s">
        <v>673</v>
      </c>
      <c r="B117" s="37" t="s">
        <v>539</v>
      </c>
      <c r="C117" s="24" t="s">
        <v>365</v>
      </c>
      <c r="D117" s="24" t="s">
        <v>366</v>
      </c>
      <c r="E117" s="48" t="s">
        <v>674</v>
      </c>
      <c r="F117" s="24"/>
      <c r="G117" s="321">
        <f>G118</f>
        <v>528</v>
      </c>
    </row>
    <row r="118" spans="1:7" ht="27" customHeight="1">
      <c r="A118" s="26" t="s">
        <v>457</v>
      </c>
      <c r="B118" s="37" t="s">
        <v>539</v>
      </c>
      <c r="C118" s="24" t="s">
        <v>365</v>
      </c>
      <c r="D118" s="24" t="s">
        <v>366</v>
      </c>
      <c r="E118" s="48" t="s">
        <v>674</v>
      </c>
      <c r="F118" s="24" t="s">
        <v>381</v>
      </c>
      <c r="G118" s="325">
        <f>'расх 20 г'!G118</f>
        <v>528</v>
      </c>
    </row>
    <row r="119" spans="1:7" s="195" customFormat="1" ht="15.75" customHeight="1">
      <c r="A119" s="186" t="s">
        <v>393</v>
      </c>
      <c r="B119" s="36" t="s">
        <v>157</v>
      </c>
      <c r="C119" s="193" t="s">
        <v>364</v>
      </c>
      <c r="D119" s="193"/>
      <c r="E119" s="48"/>
      <c r="F119" s="193"/>
      <c r="G119" s="343">
        <f>G120+G132+G150+G126</f>
        <v>3621.3195</v>
      </c>
    </row>
    <row r="120" spans="1:7" s="68" customFormat="1" ht="15" customHeight="1">
      <c r="A120" s="196" t="s">
        <v>372</v>
      </c>
      <c r="B120" s="36" t="s">
        <v>157</v>
      </c>
      <c r="C120" s="34" t="s">
        <v>364</v>
      </c>
      <c r="D120" s="34" t="s">
        <v>367</v>
      </c>
      <c r="E120" s="148"/>
      <c r="F120" s="34"/>
      <c r="G120" s="346">
        <f>G121</f>
        <v>44.599999999999994</v>
      </c>
    </row>
    <row r="121" spans="1:9" s="185" customFormat="1" ht="29.25" customHeight="1">
      <c r="A121" s="66" t="s">
        <v>244</v>
      </c>
      <c r="B121" s="58" t="s">
        <v>157</v>
      </c>
      <c r="C121" s="69" t="s">
        <v>364</v>
      </c>
      <c r="D121" s="69" t="s">
        <v>367</v>
      </c>
      <c r="E121" s="74" t="s">
        <v>118</v>
      </c>
      <c r="F121" s="69"/>
      <c r="G121" s="344">
        <f>G122</f>
        <v>44.599999999999994</v>
      </c>
      <c r="I121" s="197"/>
    </row>
    <row r="122" spans="1:7" s="139" customFormat="1" ht="52.5" customHeight="1">
      <c r="A122" s="46" t="s">
        <v>214</v>
      </c>
      <c r="B122" s="44" t="s">
        <v>157</v>
      </c>
      <c r="C122" s="45" t="s">
        <v>364</v>
      </c>
      <c r="D122" s="45" t="s">
        <v>367</v>
      </c>
      <c r="E122" s="51" t="s">
        <v>124</v>
      </c>
      <c r="F122" s="45"/>
      <c r="G122" s="348">
        <f>G123</f>
        <v>44.599999999999994</v>
      </c>
    </row>
    <row r="123" spans="1:7" s="139" customFormat="1" ht="27.75" customHeight="1">
      <c r="A123" s="28" t="s">
        <v>235</v>
      </c>
      <c r="B123" s="44" t="s">
        <v>157</v>
      </c>
      <c r="C123" s="24" t="s">
        <v>364</v>
      </c>
      <c r="D123" s="24" t="s">
        <v>367</v>
      </c>
      <c r="E123" s="48" t="s">
        <v>124</v>
      </c>
      <c r="F123" s="29" t="s">
        <v>236</v>
      </c>
      <c r="G123" s="348">
        <f>G124</f>
        <v>44.599999999999994</v>
      </c>
    </row>
    <row r="124" spans="1:7" s="139" customFormat="1" ht="27" customHeight="1">
      <c r="A124" s="125" t="s">
        <v>237</v>
      </c>
      <c r="B124" s="44" t="s">
        <v>157</v>
      </c>
      <c r="C124" s="24" t="s">
        <v>364</v>
      </c>
      <c r="D124" s="24" t="s">
        <v>367</v>
      </c>
      <c r="E124" s="48" t="s">
        <v>124</v>
      </c>
      <c r="F124" s="29" t="s">
        <v>198</v>
      </c>
      <c r="G124" s="348">
        <f>G125</f>
        <v>44.599999999999994</v>
      </c>
    </row>
    <row r="125" spans="1:7" ht="25.5" customHeight="1">
      <c r="A125" s="26" t="s">
        <v>457</v>
      </c>
      <c r="B125" s="44" t="s">
        <v>157</v>
      </c>
      <c r="C125" s="24" t="s">
        <v>364</v>
      </c>
      <c r="D125" s="24" t="s">
        <v>367</v>
      </c>
      <c r="E125" s="48" t="s">
        <v>124</v>
      </c>
      <c r="F125" s="24" t="s">
        <v>381</v>
      </c>
      <c r="G125" s="179">
        <f>'расх 20 г'!G125</f>
        <v>44.599999999999994</v>
      </c>
    </row>
    <row r="126" spans="1:7" ht="13.5" customHeight="1">
      <c r="A126" s="356" t="s">
        <v>571</v>
      </c>
      <c r="B126" s="44"/>
      <c r="C126" s="34" t="s">
        <v>364</v>
      </c>
      <c r="D126" s="34" t="s">
        <v>573</v>
      </c>
      <c r="E126" s="48"/>
      <c r="F126" s="24"/>
      <c r="G126" s="346">
        <f>G127</f>
        <v>0</v>
      </c>
    </row>
    <row r="127" spans="1:7" ht="25.5" customHeight="1">
      <c r="A127" s="357" t="s">
        <v>572</v>
      </c>
      <c r="B127" s="44"/>
      <c r="C127" s="50" t="s">
        <v>364</v>
      </c>
      <c r="D127" s="50" t="s">
        <v>573</v>
      </c>
      <c r="E127" s="74" t="s">
        <v>66</v>
      </c>
      <c r="F127" s="24"/>
      <c r="G127" s="181">
        <f>G128</f>
        <v>0</v>
      </c>
    </row>
    <row r="128" spans="1:7" ht="25.5" customHeight="1">
      <c r="A128" s="331" t="s">
        <v>574</v>
      </c>
      <c r="B128" s="44"/>
      <c r="C128" s="29" t="s">
        <v>364</v>
      </c>
      <c r="D128" s="29" t="s">
        <v>573</v>
      </c>
      <c r="E128" s="71" t="s">
        <v>68</v>
      </c>
      <c r="F128" s="24"/>
      <c r="G128" s="181">
        <f>G129</f>
        <v>0</v>
      </c>
    </row>
    <row r="129" spans="1:7" ht="25.5" customHeight="1">
      <c r="A129" s="28" t="s">
        <v>235</v>
      </c>
      <c r="B129" s="44"/>
      <c r="C129" s="29" t="s">
        <v>364</v>
      </c>
      <c r="D129" s="29" t="s">
        <v>573</v>
      </c>
      <c r="E129" s="71" t="s">
        <v>576</v>
      </c>
      <c r="F129" s="24" t="s">
        <v>236</v>
      </c>
      <c r="G129" s="181">
        <f>G130</f>
        <v>0</v>
      </c>
    </row>
    <row r="130" spans="1:7" ht="25.5" customHeight="1">
      <c r="A130" s="125" t="s">
        <v>237</v>
      </c>
      <c r="B130" s="44"/>
      <c r="C130" s="29" t="s">
        <v>364</v>
      </c>
      <c r="D130" s="29" t="s">
        <v>573</v>
      </c>
      <c r="E130" s="71" t="s">
        <v>576</v>
      </c>
      <c r="F130" s="24" t="s">
        <v>198</v>
      </c>
      <c r="G130" s="181">
        <f>G131</f>
        <v>0</v>
      </c>
    </row>
    <row r="131" spans="1:7" ht="25.5" customHeight="1">
      <c r="A131" s="26" t="s">
        <v>457</v>
      </c>
      <c r="B131" s="44"/>
      <c r="C131" s="29" t="s">
        <v>364</v>
      </c>
      <c r="D131" s="29" t="s">
        <v>573</v>
      </c>
      <c r="E131" s="71" t="s">
        <v>575</v>
      </c>
      <c r="F131" s="24" t="s">
        <v>381</v>
      </c>
      <c r="G131" s="179">
        <f>'расх 20 г'!G131</f>
        <v>0</v>
      </c>
    </row>
    <row r="132" spans="1:7" ht="15" customHeight="1">
      <c r="A132" s="31" t="s">
        <v>360</v>
      </c>
      <c r="B132" s="36" t="s">
        <v>157</v>
      </c>
      <c r="C132" s="34" t="s">
        <v>364</v>
      </c>
      <c r="D132" s="34" t="s">
        <v>366</v>
      </c>
      <c r="E132" s="48"/>
      <c r="F132" s="34"/>
      <c r="G132" s="123">
        <f>G133</f>
        <v>3556.7195</v>
      </c>
    </row>
    <row r="133" spans="1:7" s="139" customFormat="1" ht="57" customHeight="1">
      <c r="A133" s="64" t="s">
        <v>251</v>
      </c>
      <c r="B133" s="58" t="s">
        <v>157</v>
      </c>
      <c r="C133" s="162" t="s">
        <v>364</v>
      </c>
      <c r="D133" s="162" t="s">
        <v>366</v>
      </c>
      <c r="E133" s="74" t="s">
        <v>215</v>
      </c>
      <c r="F133" s="162"/>
      <c r="G133" s="363">
        <f>G134</f>
        <v>3556.7195</v>
      </c>
    </row>
    <row r="134" spans="1:7" s="139" customFormat="1" ht="41.25" customHeight="1">
      <c r="A134" s="198" t="s">
        <v>158</v>
      </c>
      <c r="B134" s="44" t="s">
        <v>157</v>
      </c>
      <c r="C134" s="107" t="s">
        <v>364</v>
      </c>
      <c r="D134" s="107" t="s">
        <v>366</v>
      </c>
      <c r="E134" s="51" t="s">
        <v>216</v>
      </c>
      <c r="F134" s="107"/>
      <c r="G134" s="364">
        <f>G139+G135+G143</f>
        <v>3556.7195</v>
      </c>
    </row>
    <row r="135" spans="1:7" s="139" customFormat="1" ht="29.25" customHeight="1">
      <c r="A135" s="46" t="s">
        <v>162</v>
      </c>
      <c r="B135" s="44" t="s">
        <v>157</v>
      </c>
      <c r="C135" s="107" t="s">
        <v>364</v>
      </c>
      <c r="D135" s="107" t="s">
        <v>366</v>
      </c>
      <c r="E135" s="51" t="s">
        <v>163</v>
      </c>
      <c r="F135" s="107"/>
      <c r="G135" s="321">
        <f>G136</f>
        <v>765.5</v>
      </c>
    </row>
    <row r="136" spans="1:7" s="139" customFormat="1" ht="29.25" customHeight="1">
      <c r="A136" s="28" t="s">
        <v>235</v>
      </c>
      <c r="B136" s="37" t="s">
        <v>157</v>
      </c>
      <c r="C136" s="140" t="s">
        <v>364</v>
      </c>
      <c r="D136" s="140" t="s">
        <v>366</v>
      </c>
      <c r="E136" s="48" t="s">
        <v>163</v>
      </c>
      <c r="F136" s="140" t="s">
        <v>236</v>
      </c>
      <c r="G136" s="321">
        <f>G137</f>
        <v>765.5</v>
      </c>
    </row>
    <row r="137" spans="1:7" s="139" customFormat="1" ht="29.25" customHeight="1">
      <c r="A137" s="125" t="s">
        <v>237</v>
      </c>
      <c r="B137" s="37" t="s">
        <v>157</v>
      </c>
      <c r="C137" s="140" t="s">
        <v>364</v>
      </c>
      <c r="D137" s="140" t="s">
        <v>366</v>
      </c>
      <c r="E137" s="48" t="s">
        <v>163</v>
      </c>
      <c r="F137" s="140" t="s">
        <v>198</v>
      </c>
      <c r="G137" s="321">
        <f>G138</f>
        <v>765.5</v>
      </c>
    </row>
    <row r="138" spans="1:7" s="139" customFormat="1" ht="29.25" customHeight="1">
      <c r="A138" s="26" t="s">
        <v>457</v>
      </c>
      <c r="B138" s="37" t="s">
        <v>157</v>
      </c>
      <c r="C138" s="140" t="s">
        <v>364</v>
      </c>
      <c r="D138" s="140" t="s">
        <v>366</v>
      </c>
      <c r="E138" s="48" t="s">
        <v>163</v>
      </c>
      <c r="F138" s="140" t="s">
        <v>381</v>
      </c>
      <c r="G138" s="179">
        <f>'расх 20 г'!G138</f>
        <v>765.5</v>
      </c>
    </row>
    <row r="139" spans="1:7" s="139" customFormat="1" ht="30" customHeight="1">
      <c r="A139" s="46" t="s">
        <v>219</v>
      </c>
      <c r="B139" s="44" t="s">
        <v>157</v>
      </c>
      <c r="C139" s="107" t="s">
        <v>364</v>
      </c>
      <c r="D139" s="107" t="s">
        <v>366</v>
      </c>
      <c r="E139" s="51" t="s">
        <v>217</v>
      </c>
      <c r="F139" s="107"/>
      <c r="G139" s="321">
        <f>G140</f>
        <v>2731.2195</v>
      </c>
    </row>
    <row r="140" spans="1:7" ht="30" customHeight="1">
      <c r="A140" s="28" t="s">
        <v>235</v>
      </c>
      <c r="B140" s="37" t="s">
        <v>157</v>
      </c>
      <c r="C140" s="140" t="s">
        <v>364</v>
      </c>
      <c r="D140" s="140" t="s">
        <v>366</v>
      </c>
      <c r="E140" s="48" t="s">
        <v>217</v>
      </c>
      <c r="F140" s="140" t="s">
        <v>236</v>
      </c>
      <c r="G140" s="325">
        <f>G141</f>
        <v>2731.2195</v>
      </c>
    </row>
    <row r="141" spans="1:7" ht="30" customHeight="1">
      <c r="A141" s="125" t="s">
        <v>237</v>
      </c>
      <c r="B141" s="37" t="s">
        <v>157</v>
      </c>
      <c r="C141" s="140" t="s">
        <v>364</v>
      </c>
      <c r="D141" s="140" t="s">
        <v>366</v>
      </c>
      <c r="E141" s="48" t="s">
        <v>217</v>
      </c>
      <c r="F141" s="140" t="s">
        <v>198</v>
      </c>
      <c r="G141" s="325">
        <f>G142</f>
        <v>2731.2195</v>
      </c>
    </row>
    <row r="142" spans="1:7" ht="27" customHeight="1">
      <c r="A142" s="26" t="s">
        <v>457</v>
      </c>
      <c r="B142" s="37" t="s">
        <v>157</v>
      </c>
      <c r="C142" s="140" t="s">
        <v>364</v>
      </c>
      <c r="D142" s="140" t="s">
        <v>366</v>
      </c>
      <c r="E142" s="48" t="s">
        <v>217</v>
      </c>
      <c r="F142" s="140" t="s">
        <v>381</v>
      </c>
      <c r="G142" s="179">
        <f>'расх 20 г'!G142</f>
        <v>2731.2195</v>
      </c>
    </row>
    <row r="143" spans="1:7" s="139" customFormat="1" ht="27" customHeight="1">
      <c r="A143" s="46" t="s">
        <v>287</v>
      </c>
      <c r="B143" s="44" t="s">
        <v>157</v>
      </c>
      <c r="C143" s="107" t="s">
        <v>364</v>
      </c>
      <c r="D143" s="107" t="s">
        <v>366</v>
      </c>
      <c r="E143" s="51" t="s">
        <v>421</v>
      </c>
      <c r="F143" s="107"/>
      <c r="G143" s="321">
        <f>G144</f>
        <v>60</v>
      </c>
    </row>
    <row r="144" spans="1:7" ht="27" customHeight="1">
      <c r="A144" s="28" t="s">
        <v>235</v>
      </c>
      <c r="B144" s="37" t="s">
        <v>157</v>
      </c>
      <c r="C144" s="117" t="s">
        <v>364</v>
      </c>
      <c r="D144" s="117" t="s">
        <v>366</v>
      </c>
      <c r="E144" s="71" t="s">
        <v>421</v>
      </c>
      <c r="F144" s="140" t="s">
        <v>236</v>
      </c>
      <c r="G144" s="325">
        <f>G145</f>
        <v>60</v>
      </c>
    </row>
    <row r="145" spans="1:7" ht="27" customHeight="1">
      <c r="A145" s="125" t="s">
        <v>237</v>
      </c>
      <c r="B145" s="37" t="s">
        <v>157</v>
      </c>
      <c r="C145" s="117" t="s">
        <v>364</v>
      </c>
      <c r="D145" s="117" t="s">
        <v>366</v>
      </c>
      <c r="E145" s="71" t="s">
        <v>421</v>
      </c>
      <c r="F145" s="140" t="s">
        <v>198</v>
      </c>
      <c r="G145" s="325">
        <f>G146</f>
        <v>60</v>
      </c>
    </row>
    <row r="146" spans="1:7" ht="27" customHeight="1">
      <c r="A146" s="26" t="s">
        <v>457</v>
      </c>
      <c r="B146" s="37" t="s">
        <v>157</v>
      </c>
      <c r="C146" s="117" t="s">
        <v>364</v>
      </c>
      <c r="D146" s="117" t="s">
        <v>366</v>
      </c>
      <c r="E146" s="71" t="s">
        <v>421</v>
      </c>
      <c r="F146" s="140" t="s">
        <v>381</v>
      </c>
      <c r="G146" s="179">
        <f>'расх 20 г'!G146</f>
        <v>60</v>
      </c>
    </row>
    <row r="147" spans="1:7" ht="21" customHeight="1" hidden="1">
      <c r="A147" s="26"/>
      <c r="B147" s="37" t="s">
        <v>539</v>
      </c>
      <c r="C147" s="140" t="s">
        <v>364</v>
      </c>
      <c r="D147" s="140" t="s">
        <v>366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539</v>
      </c>
      <c r="C148" s="140" t="s">
        <v>364</v>
      </c>
      <c r="D148" s="140" t="s">
        <v>366</v>
      </c>
      <c r="E148" s="48"/>
      <c r="F148" s="140"/>
      <c r="G148" s="144">
        <f>G149</f>
        <v>0</v>
      </c>
    </row>
    <row r="149" spans="1:7" ht="27" customHeight="1" hidden="1">
      <c r="A149" s="26"/>
      <c r="B149" s="37" t="s">
        <v>539</v>
      </c>
      <c r="C149" s="140" t="s">
        <v>364</v>
      </c>
      <c r="D149" s="140" t="s">
        <v>366</v>
      </c>
      <c r="E149" s="48"/>
      <c r="F149" s="140" t="s">
        <v>381</v>
      </c>
      <c r="G149" s="144"/>
    </row>
    <row r="150" spans="1:7" s="68" customFormat="1" ht="13.5" customHeight="1">
      <c r="A150" s="54" t="s">
        <v>357</v>
      </c>
      <c r="B150" s="36" t="s">
        <v>157</v>
      </c>
      <c r="C150" s="34" t="s">
        <v>364</v>
      </c>
      <c r="D150" s="34" t="s">
        <v>358</v>
      </c>
      <c r="E150" s="148"/>
      <c r="F150" s="34"/>
      <c r="G150" s="199">
        <f>G151</f>
        <v>20</v>
      </c>
    </row>
    <row r="151" spans="1:7" s="139" customFormat="1" ht="57" customHeight="1">
      <c r="A151" s="77" t="s">
        <v>265</v>
      </c>
      <c r="B151" s="58" t="s">
        <v>157</v>
      </c>
      <c r="C151" s="50" t="s">
        <v>364</v>
      </c>
      <c r="D151" s="50" t="s">
        <v>358</v>
      </c>
      <c r="E151" s="74" t="s">
        <v>220</v>
      </c>
      <c r="F151" s="69"/>
      <c r="G151" s="200">
        <f>G152</f>
        <v>20</v>
      </c>
    </row>
    <row r="152" spans="1:7" ht="28.5" customHeight="1">
      <c r="A152" s="26" t="s">
        <v>248</v>
      </c>
      <c r="B152" s="37" t="s">
        <v>157</v>
      </c>
      <c r="C152" s="29" t="s">
        <v>364</v>
      </c>
      <c r="D152" s="29" t="s">
        <v>358</v>
      </c>
      <c r="E152" s="48" t="s">
        <v>221</v>
      </c>
      <c r="F152" s="40"/>
      <c r="G152" s="73">
        <f>G153</f>
        <v>20</v>
      </c>
    </row>
    <row r="153" spans="1:7" ht="17.25" customHeight="1">
      <c r="A153" s="129" t="s">
        <v>286</v>
      </c>
      <c r="B153" s="37" t="s">
        <v>157</v>
      </c>
      <c r="C153" s="29" t="s">
        <v>364</v>
      </c>
      <c r="D153" s="29" t="s">
        <v>358</v>
      </c>
      <c r="E153" s="48" t="s">
        <v>175</v>
      </c>
      <c r="F153" s="40"/>
      <c r="G153" s="73">
        <f>G154</f>
        <v>20</v>
      </c>
    </row>
    <row r="154" spans="1:7" ht="29.25" customHeight="1">
      <c r="A154" s="28" t="s">
        <v>235</v>
      </c>
      <c r="B154" s="37" t="s">
        <v>157</v>
      </c>
      <c r="C154" s="29" t="s">
        <v>364</v>
      </c>
      <c r="D154" s="29" t="s">
        <v>358</v>
      </c>
      <c r="E154" s="48" t="s">
        <v>175</v>
      </c>
      <c r="F154" s="29" t="s">
        <v>236</v>
      </c>
      <c r="G154" s="73">
        <f>G155</f>
        <v>20</v>
      </c>
    </row>
    <row r="155" spans="1:7" ht="30" customHeight="1">
      <c r="A155" s="125" t="s">
        <v>237</v>
      </c>
      <c r="B155" s="37" t="s">
        <v>157</v>
      </c>
      <c r="C155" s="29" t="s">
        <v>364</v>
      </c>
      <c r="D155" s="29" t="s">
        <v>358</v>
      </c>
      <c r="E155" s="48" t="s">
        <v>175</v>
      </c>
      <c r="F155" s="29" t="s">
        <v>198</v>
      </c>
      <c r="G155" s="49">
        <f>'расх 20 г'!G155</f>
        <v>20</v>
      </c>
    </row>
    <row r="156" spans="1:7" ht="28.5" customHeight="1" hidden="1">
      <c r="A156" s="26" t="s">
        <v>457</v>
      </c>
      <c r="B156" s="37" t="s">
        <v>157</v>
      </c>
      <c r="C156" s="29" t="s">
        <v>364</v>
      </c>
      <c r="D156" s="29" t="s">
        <v>358</v>
      </c>
      <c r="E156" s="48" t="s">
        <v>175</v>
      </c>
      <c r="F156" s="40" t="s">
        <v>381</v>
      </c>
      <c r="G156" s="73">
        <v>10</v>
      </c>
    </row>
    <row r="157" spans="1:7" s="195" customFormat="1" ht="15" customHeight="1">
      <c r="A157" s="192" t="s">
        <v>394</v>
      </c>
      <c r="B157" s="36" t="s">
        <v>157</v>
      </c>
      <c r="C157" s="201" t="s">
        <v>367</v>
      </c>
      <c r="D157" s="201"/>
      <c r="E157" s="48"/>
      <c r="F157" s="201"/>
      <c r="G157" s="202">
        <f>G158+G168+G187</f>
        <v>14740.705</v>
      </c>
    </row>
    <row r="158" spans="1:7" s="68" customFormat="1" ht="15" customHeight="1">
      <c r="A158" s="54" t="s">
        <v>295</v>
      </c>
      <c r="B158" s="36" t="s">
        <v>157</v>
      </c>
      <c r="C158" s="34" t="s">
        <v>367</v>
      </c>
      <c r="D158" s="34" t="s">
        <v>362</v>
      </c>
      <c r="E158" s="148"/>
      <c r="F158" s="34"/>
      <c r="G158" s="63">
        <f>G159</f>
        <v>80</v>
      </c>
    </row>
    <row r="159" spans="1:7" s="68" customFormat="1" ht="29.25" customHeight="1">
      <c r="A159" s="64" t="s">
        <v>210</v>
      </c>
      <c r="B159" s="58" t="s">
        <v>157</v>
      </c>
      <c r="C159" s="50" t="s">
        <v>367</v>
      </c>
      <c r="D159" s="50" t="s">
        <v>362</v>
      </c>
      <c r="E159" s="74" t="s">
        <v>120</v>
      </c>
      <c r="F159" s="34"/>
      <c r="G159" s="63">
        <f>G160</f>
        <v>80</v>
      </c>
    </row>
    <row r="160" spans="1:7" s="185" customFormat="1" ht="15" customHeight="1">
      <c r="A160" s="46" t="s">
        <v>155</v>
      </c>
      <c r="B160" s="37" t="s">
        <v>157</v>
      </c>
      <c r="C160" s="45" t="s">
        <v>367</v>
      </c>
      <c r="D160" s="45" t="s">
        <v>362</v>
      </c>
      <c r="E160" s="51" t="s">
        <v>125</v>
      </c>
      <c r="F160" s="50"/>
      <c r="G160" s="203">
        <f>G161</f>
        <v>80</v>
      </c>
    </row>
    <row r="161" spans="1:7" s="185" customFormat="1" ht="28.5" customHeight="1">
      <c r="A161" s="28" t="s">
        <v>235</v>
      </c>
      <c r="B161" s="37" t="s">
        <v>157</v>
      </c>
      <c r="C161" s="29" t="s">
        <v>367</v>
      </c>
      <c r="D161" s="29" t="s">
        <v>362</v>
      </c>
      <c r="E161" s="48" t="s">
        <v>125</v>
      </c>
      <c r="F161" s="29" t="s">
        <v>236</v>
      </c>
      <c r="G161" s="203">
        <f>G162</f>
        <v>80</v>
      </c>
    </row>
    <row r="162" spans="1:7" s="185" customFormat="1" ht="29.25" customHeight="1">
      <c r="A162" s="125" t="s">
        <v>237</v>
      </c>
      <c r="B162" s="37" t="s">
        <v>157</v>
      </c>
      <c r="C162" s="29" t="s">
        <v>367</v>
      </c>
      <c r="D162" s="29" t="s">
        <v>362</v>
      </c>
      <c r="E162" s="48" t="s">
        <v>125</v>
      </c>
      <c r="F162" s="29" t="s">
        <v>198</v>
      </c>
      <c r="G162" s="203">
        <f>G163</f>
        <v>80</v>
      </c>
    </row>
    <row r="163" spans="1:7" s="195" customFormat="1" ht="30" customHeight="1">
      <c r="A163" s="26" t="s">
        <v>457</v>
      </c>
      <c r="B163" s="37" t="s">
        <v>157</v>
      </c>
      <c r="C163" s="29" t="s">
        <v>367</v>
      </c>
      <c r="D163" s="29" t="s">
        <v>362</v>
      </c>
      <c r="E163" s="48" t="s">
        <v>125</v>
      </c>
      <c r="F163" s="29" t="s">
        <v>381</v>
      </c>
      <c r="G163" s="49">
        <f>'расх 20 г'!G163</f>
        <v>80</v>
      </c>
    </row>
    <row r="164" spans="1:7" s="185" customFormat="1" ht="30.75" customHeight="1" hidden="1">
      <c r="A164" s="46" t="s">
        <v>297</v>
      </c>
      <c r="B164" s="37" t="s">
        <v>539</v>
      </c>
      <c r="C164" s="45" t="s">
        <v>367</v>
      </c>
      <c r="D164" s="45" t="s">
        <v>362</v>
      </c>
      <c r="E164" s="51" t="s">
        <v>296</v>
      </c>
      <c r="F164" s="50"/>
      <c r="G164" s="203">
        <f>G165</f>
        <v>0</v>
      </c>
    </row>
    <row r="165" spans="1:7" s="195" customFormat="1" ht="30.75" customHeight="1" hidden="1">
      <c r="A165" s="28" t="s">
        <v>298</v>
      </c>
      <c r="B165" s="37" t="s">
        <v>539</v>
      </c>
      <c r="C165" s="29" t="s">
        <v>367</v>
      </c>
      <c r="D165" s="29" t="s">
        <v>362</v>
      </c>
      <c r="E165" s="48" t="s">
        <v>249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539</v>
      </c>
      <c r="C166" s="29"/>
      <c r="D166" s="29"/>
      <c r="E166" s="48" t="s">
        <v>250</v>
      </c>
      <c r="F166" s="201"/>
      <c r="G166" s="49">
        <f>G167</f>
        <v>0</v>
      </c>
    </row>
    <row r="167" spans="1:7" s="195" customFormat="1" ht="30.75" customHeight="1" hidden="1">
      <c r="A167" s="28"/>
      <c r="B167" s="37" t="s">
        <v>539</v>
      </c>
      <c r="C167" s="29"/>
      <c r="D167" s="29"/>
      <c r="E167" s="48" t="s">
        <v>250</v>
      </c>
      <c r="F167" s="29" t="s">
        <v>381</v>
      </c>
      <c r="G167" s="49">
        <f>'расх 20 г'!G167</f>
        <v>0</v>
      </c>
    </row>
    <row r="168" spans="1:7" s="68" customFormat="1" ht="15" customHeight="1">
      <c r="A168" s="54" t="s">
        <v>369</v>
      </c>
      <c r="B168" s="36" t="s">
        <v>157</v>
      </c>
      <c r="C168" s="34" t="s">
        <v>367</v>
      </c>
      <c r="D168" s="34" t="s">
        <v>363</v>
      </c>
      <c r="E168" s="148"/>
      <c r="F168" s="34"/>
      <c r="G168" s="123">
        <f>G182+G172</f>
        <v>5703</v>
      </c>
    </row>
    <row r="169" spans="1:7" ht="25.5">
      <c r="A169" s="26" t="s">
        <v>416</v>
      </c>
      <c r="B169" s="36" t="s">
        <v>157</v>
      </c>
      <c r="C169" s="24" t="s">
        <v>367</v>
      </c>
      <c r="D169" s="24" t="s">
        <v>363</v>
      </c>
      <c r="E169" s="74" t="s">
        <v>252</v>
      </c>
      <c r="F169" s="24"/>
      <c r="G169" s="301">
        <f>G170</f>
        <v>0</v>
      </c>
    </row>
    <row r="170" spans="1:7" ht="25.5">
      <c r="A170" s="26" t="s">
        <v>395</v>
      </c>
      <c r="B170" s="36" t="s">
        <v>157</v>
      </c>
      <c r="C170" s="24" t="s">
        <v>367</v>
      </c>
      <c r="D170" s="24" t="s">
        <v>363</v>
      </c>
      <c r="E170" s="48" t="s">
        <v>253</v>
      </c>
      <c r="F170" s="24"/>
      <c r="G170" s="301">
        <f>G171</f>
        <v>0</v>
      </c>
    </row>
    <row r="171" spans="1:7" ht="48" customHeight="1">
      <c r="A171" s="26" t="s">
        <v>396</v>
      </c>
      <c r="B171" s="36" t="s">
        <v>157</v>
      </c>
      <c r="C171" s="24" t="s">
        <v>367</v>
      </c>
      <c r="D171" s="24" t="s">
        <v>363</v>
      </c>
      <c r="E171" s="48" t="s">
        <v>175</v>
      </c>
      <c r="F171" s="24"/>
      <c r="G171" s="301">
        <v>0</v>
      </c>
    </row>
    <row r="172" spans="1:7" s="139" customFormat="1" ht="40.5" customHeight="1">
      <c r="A172" s="204" t="s">
        <v>164</v>
      </c>
      <c r="B172" s="36" t="s">
        <v>157</v>
      </c>
      <c r="C172" s="45" t="s">
        <v>367</v>
      </c>
      <c r="D172" s="45" t="s">
        <v>363</v>
      </c>
      <c r="E172" s="51" t="s">
        <v>296</v>
      </c>
      <c r="F172" s="45"/>
      <c r="G172" s="302">
        <f>G173</f>
        <v>4002</v>
      </c>
    </row>
    <row r="173" spans="1:7" s="139" customFormat="1" ht="30.75" customHeight="1">
      <c r="A173" s="182" t="s">
        <v>553</v>
      </c>
      <c r="B173" s="37" t="s">
        <v>157</v>
      </c>
      <c r="C173" s="24" t="s">
        <v>367</v>
      </c>
      <c r="D173" s="24" t="s">
        <v>363</v>
      </c>
      <c r="E173" s="48" t="s">
        <v>444</v>
      </c>
      <c r="F173" s="34"/>
      <c r="G173" s="49">
        <f>G177</f>
        <v>4002</v>
      </c>
    </row>
    <row r="174" spans="1:7" ht="36" customHeight="1">
      <c r="A174" s="26" t="s">
        <v>554</v>
      </c>
      <c r="B174" s="37" t="s">
        <v>157</v>
      </c>
      <c r="C174" s="24" t="s">
        <v>367</v>
      </c>
      <c r="D174" s="24" t="s">
        <v>363</v>
      </c>
      <c r="E174" s="48" t="s">
        <v>548</v>
      </c>
      <c r="F174" s="24"/>
      <c r="G174" s="49">
        <f>'расх 20 г'!G174</f>
        <v>0</v>
      </c>
    </row>
    <row r="175" spans="1:7" ht="26.25" customHeight="1">
      <c r="A175" s="331" t="s">
        <v>550</v>
      </c>
      <c r="B175" s="37" t="s">
        <v>157</v>
      </c>
      <c r="C175" s="24" t="s">
        <v>367</v>
      </c>
      <c r="D175" s="24" t="s">
        <v>363</v>
      </c>
      <c r="E175" s="48" t="s">
        <v>548</v>
      </c>
      <c r="F175" s="24" t="s">
        <v>551</v>
      </c>
      <c r="G175" s="179">
        <f>G174</f>
        <v>0</v>
      </c>
    </row>
    <row r="176" spans="1:7" ht="27.75" customHeight="1">
      <c r="A176" s="204"/>
      <c r="B176" s="36"/>
      <c r="C176" s="45"/>
      <c r="D176" s="45"/>
      <c r="E176" s="51"/>
      <c r="F176" s="45"/>
      <c r="G176" s="302"/>
    </row>
    <row r="177" spans="1:7" ht="29.25" customHeight="1">
      <c r="A177" s="26" t="s">
        <v>256</v>
      </c>
      <c r="B177" s="36" t="s">
        <v>157</v>
      </c>
      <c r="C177" s="24" t="s">
        <v>367</v>
      </c>
      <c r="D177" s="24" t="s">
        <v>363</v>
      </c>
      <c r="E177" s="48" t="s">
        <v>254</v>
      </c>
      <c r="F177" s="24" t="s">
        <v>236</v>
      </c>
      <c r="G177" s="301">
        <f>G179+G178</f>
        <v>4002</v>
      </c>
    </row>
    <row r="178" spans="1:7" ht="13.5" customHeight="1">
      <c r="A178" s="331" t="s">
        <v>552</v>
      </c>
      <c r="B178" s="37" t="s">
        <v>157</v>
      </c>
      <c r="C178" s="24" t="s">
        <v>367</v>
      </c>
      <c r="D178" s="24" t="s">
        <v>363</v>
      </c>
      <c r="E178" s="48" t="s">
        <v>548</v>
      </c>
      <c r="F178" s="24" t="s">
        <v>8</v>
      </c>
      <c r="G178" s="49">
        <f>'расх 20 г'!G178</f>
        <v>3800</v>
      </c>
    </row>
    <row r="179" spans="1:7" s="139" customFormat="1" ht="15" customHeight="1">
      <c r="A179" s="26" t="s">
        <v>256</v>
      </c>
      <c r="B179" s="36" t="s">
        <v>157</v>
      </c>
      <c r="C179" s="24" t="s">
        <v>367</v>
      </c>
      <c r="D179" s="24" t="s">
        <v>363</v>
      </c>
      <c r="E179" s="48" t="s">
        <v>445</v>
      </c>
      <c r="F179" s="24" t="s">
        <v>551</v>
      </c>
      <c r="G179" s="301">
        <f>G180</f>
        <v>202</v>
      </c>
    </row>
    <row r="180" spans="1:7" s="139" customFormat="1" ht="18.75" customHeight="1">
      <c r="A180" s="331" t="s">
        <v>552</v>
      </c>
      <c r="B180" s="36" t="s">
        <v>157</v>
      </c>
      <c r="C180" s="24" t="s">
        <v>367</v>
      </c>
      <c r="D180" s="24" t="s">
        <v>363</v>
      </c>
      <c r="E180" s="48" t="s">
        <v>445</v>
      </c>
      <c r="F180" s="24" t="s">
        <v>8</v>
      </c>
      <c r="G180" s="49">
        <f>'расх 20 г'!G180</f>
        <v>202</v>
      </c>
    </row>
    <row r="181" spans="1:7" s="139" customFormat="1" ht="30" customHeight="1">
      <c r="A181" s="64" t="s">
        <v>210</v>
      </c>
      <c r="B181" s="58" t="s">
        <v>157</v>
      </c>
      <c r="C181" s="50" t="s">
        <v>367</v>
      </c>
      <c r="D181" s="50" t="s">
        <v>363</v>
      </c>
      <c r="E181" s="74" t="s">
        <v>120</v>
      </c>
      <c r="F181" s="24"/>
      <c r="G181" s="346">
        <f>G183</f>
        <v>1701</v>
      </c>
    </row>
    <row r="182" spans="1:7" ht="29.25" customHeight="1">
      <c r="A182" s="64" t="s">
        <v>210</v>
      </c>
      <c r="B182" s="58" t="s">
        <v>157</v>
      </c>
      <c r="C182" s="50" t="s">
        <v>367</v>
      </c>
      <c r="D182" s="50" t="s">
        <v>363</v>
      </c>
      <c r="E182" s="74" t="s">
        <v>120</v>
      </c>
      <c r="F182" s="24"/>
      <c r="G182" s="181">
        <f>G183</f>
        <v>1701</v>
      </c>
    </row>
    <row r="183" spans="1:7" s="68" customFormat="1" ht="15" customHeight="1">
      <c r="A183" s="46" t="s">
        <v>374</v>
      </c>
      <c r="B183" s="37" t="s">
        <v>157</v>
      </c>
      <c r="C183" s="45" t="s">
        <v>367</v>
      </c>
      <c r="D183" s="45" t="s">
        <v>363</v>
      </c>
      <c r="E183" s="51" t="s">
        <v>330</v>
      </c>
      <c r="F183" s="45"/>
      <c r="G183" s="348">
        <f>G184</f>
        <v>1701</v>
      </c>
    </row>
    <row r="184" spans="1:7" s="185" customFormat="1" ht="30" customHeight="1">
      <c r="A184" s="28" t="s">
        <v>235</v>
      </c>
      <c r="B184" s="37" t="s">
        <v>157</v>
      </c>
      <c r="C184" s="24" t="s">
        <v>367</v>
      </c>
      <c r="D184" s="24" t="s">
        <v>363</v>
      </c>
      <c r="E184" s="48" t="s">
        <v>330</v>
      </c>
      <c r="F184" s="29" t="s">
        <v>236</v>
      </c>
      <c r="G184" s="345">
        <f>G185</f>
        <v>1701</v>
      </c>
    </row>
    <row r="185" spans="1:7" s="139" customFormat="1" ht="30" customHeight="1">
      <c r="A185" s="125" t="s">
        <v>237</v>
      </c>
      <c r="B185" s="37" t="s">
        <v>157</v>
      </c>
      <c r="C185" s="24" t="s">
        <v>367</v>
      </c>
      <c r="D185" s="24" t="s">
        <v>363</v>
      </c>
      <c r="E185" s="48" t="s">
        <v>330</v>
      </c>
      <c r="F185" s="29" t="s">
        <v>198</v>
      </c>
      <c r="G185" s="345">
        <f>G186</f>
        <v>1701</v>
      </c>
    </row>
    <row r="186" spans="1:7" s="160" customFormat="1" ht="30" customHeight="1">
      <c r="A186" s="26" t="s">
        <v>457</v>
      </c>
      <c r="B186" s="37" t="s">
        <v>157</v>
      </c>
      <c r="C186" s="24" t="s">
        <v>367</v>
      </c>
      <c r="D186" s="24" t="s">
        <v>363</v>
      </c>
      <c r="E186" s="48" t="s">
        <v>330</v>
      </c>
      <c r="F186" s="24" t="s">
        <v>381</v>
      </c>
      <c r="G186" s="345">
        <f>'расх 20 г'!G186</f>
        <v>1701</v>
      </c>
    </row>
    <row r="187" spans="1:7" s="160" customFormat="1" ht="17.25" customHeight="1">
      <c r="A187" s="54" t="s">
        <v>361</v>
      </c>
      <c r="B187" s="36" t="s">
        <v>157</v>
      </c>
      <c r="C187" s="34" t="s">
        <v>367</v>
      </c>
      <c r="D187" s="34" t="s">
        <v>365</v>
      </c>
      <c r="E187" s="148"/>
      <c r="F187" s="34"/>
      <c r="G187" s="123">
        <f>G188+G203+G209+G199</f>
        <v>8957.705</v>
      </c>
    </row>
    <row r="188" spans="1:7" s="160" customFormat="1" ht="30" customHeight="1">
      <c r="A188" s="355" t="s">
        <v>159</v>
      </c>
      <c r="B188" s="58" t="s">
        <v>157</v>
      </c>
      <c r="C188" s="50" t="s">
        <v>367</v>
      </c>
      <c r="D188" s="50" t="s">
        <v>365</v>
      </c>
      <c r="E188" s="74" t="s">
        <v>252</v>
      </c>
      <c r="F188" s="69"/>
      <c r="G188" s="344">
        <f>G189</f>
        <v>2539.6800000000003</v>
      </c>
    </row>
    <row r="189" spans="1:7" s="160" customFormat="1" ht="33.75" customHeight="1">
      <c r="A189" s="320" t="s">
        <v>160</v>
      </c>
      <c r="B189" s="37" t="s">
        <v>157</v>
      </c>
      <c r="C189" s="45" t="s">
        <v>367</v>
      </c>
      <c r="D189" s="45" t="s">
        <v>365</v>
      </c>
      <c r="E189" s="51" t="s">
        <v>253</v>
      </c>
      <c r="F189" s="62"/>
      <c r="G189" s="348">
        <f>G190+G193+G196</f>
        <v>2539.6800000000003</v>
      </c>
    </row>
    <row r="190" spans="1:7" s="185" customFormat="1" ht="19.5" customHeight="1">
      <c r="A190" s="125" t="s">
        <v>582</v>
      </c>
      <c r="B190" s="37" t="s">
        <v>157</v>
      </c>
      <c r="C190" s="29" t="s">
        <v>367</v>
      </c>
      <c r="D190" s="29" t="s">
        <v>365</v>
      </c>
      <c r="E190" s="71" t="s">
        <v>619</v>
      </c>
      <c r="F190" s="40" t="s">
        <v>236</v>
      </c>
      <c r="G190" s="345">
        <f>G191</f>
        <v>0</v>
      </c>
    </row>
    <row r="191" spans="1:7" s="139" customFormat="1" ht="27" customHeight="1">
      <c r="A191" s="28" t="s">
        <v>235</v>
      </c>
      <c r="B191" s="37" t="s">
        <v>157</v>
      </c>
      <c r="C191" s="29" t="s">
        <v>367</v>
      </c>
      <c r="D191" s="29" t="s">
        <v>365</v>
      </c>
      <c r="E191" s="71" t="s">
        <v>619</v>
      </c>
      <c r="F191" s="29" t="s">
        <v>198</v>
      </c>
      <c r="G191" s="345">
        <f>G192</f>
        <v>0</v>
      </c>
    </row>
    <row r="192" spans="1:7" s="139" customFormat="1" ht="27" customHeight="1">
      <c r="A192" s="26" t="s">
        <v>457</v>
      </c>
      <c r="B192" s="37" t="s">
        <v>157</v>
      </c>
      <c r="C192" s="29" t="s">
        <v>367</v>
      </c>
      <c r="D192" s="29" t="s">
        <v>365</v>
      </c>
      <c r="E192" s="71" t="s">
        <v>619</v>
      </c>
      <c r="F192" s="29" t="s">
        <v>381</v>
      </c>
      <c r="G192" s="49">
        <f>'расх 20 г'!G192</f>
        <v>0</v>
      </c>
    </row>
    <row r="193" spans="1:7" s="139" customFormat="1" ht="18.75" customHeight="1">
      <c r="A193" s="125" t="s">
        <v>582</v>
      </c>
      <c r="B193" s="37"/>
      <c r="C193" s="29" t="s">
        <v>367</v>
      </c>
      <c r="D193" s="29" t="s">
        <v>365</v>
      </c>
      <c r="E193" s="71" t="s">
        <v>619</v>
      </c>
      <c r="F193" s="29" t="s">
        <v>236</v>
      </c>
      <c r="G193" s="49">
        <f>G194</f>
        <v>2308.8</v>
      </c>
    </row>
    <row r="194" spans="1:7" s="139" customFormat="1" ht="27" customHeight="1">
      <c r="A194" s="28" t="s">
        <v>235</v>
      </c>
      <c r="B194" s="37"/>
      <c r="C194" s="29" t="s">
        <v>367</v>
      </c>
      <c r="D194" s="29" t="s">
        <v>365</v>
      </c>
      <c r="E194" s="71" t="s">
        <v>619</v>
      </c>
      <c r="F194" s="29" t="s">
        <v>198</v>
      </c>
      <c r="G194" s="49">
        <f>G195</f>
        <v>2308.8</v>
      </c>
    </row>
    <row r="195" spans="1:7" s="139" customFormat="1" ht="27" customHeight="1">
      <c r="A195" s="26" t="s">
        <v>457</v>
      </c>
      <c r="B195" s="37"/>
      <c r="C195" s="29" t="s">
        <v>367</v>
      </c>
      <c r="D195" s="29" t="s">
        <v>365</v>
      </c>
      <c r="E195" s="71" t="s">
        <v>619</v>
      </c>
      <c r="F195" s="24" t="s">
        <v>381</v>
      </c>
      <c r="G195" s="49">
        <f>'расх 20 г'!G194</f>
        <v>2308.8</v>
      </c>
    </row>
    <row r="196" spans="1:7" s="139" customFormat="1" ht="18" customHeight="1">
      <c r="A196" s="125" t="s">
        <v>599</v>
      </c>
      <c r="B196" s="37"/>
      <c r="C196" s="29" t="s">
        <v>367</v>
      </c>
      <c r="D196" s="29" t="s">
        <v>365</v>
      </c>
      <c r="E196" s="71" t="s">
        <v>619</v>
      </c>
      <c r="F196" s="29" t="s">
        <v>236</v>
      </c>
      <c r="G196" s="345">
        <f>G197</f>
        <v>230.88</v>
      </c>
    </row>
    <row r="197" spans="1:7" s="139" customFormat="1" ht="27" customHeight="1">
      <c r="A197" s="28" t="s">
        <v>235</v>
      </c>
      <c r="B197" s="37"/>
      <c r="C197" s="29" t="s">
        <v>367</v>
      </c>
      <c r="D197" s="29" t="s">
        <v>365</v>
      </c>
      <c r="E197" s="71" t="s">
        <v>619</v>
      </c>
      <c r="F197" s="29" t="s">
        <v>198</v>
      </c>
      <c r="G197" s="345">
        <f>G198</f>
        <v>230.88</v>
      </c>
    </row>
    <row r="198" spans="1:7" s="139" customFormat="1" ht="27" customHeight="1">
      <c r="A198" s="26" t="s">
        <v>457</v>
      </c>
      <c r="B198" s="37"/>
      <c r="C198" s="29" t="s">
        <v>367</v>
      </c>
      <c r="D198" s="29" t="s">
        <v>365</v>
      </c>
      <c r="E198" s="71" t="s">
        <v>619</v>
      </c>
      <c r="F198" s="24" t="s">
        <v>381</v>
      </c>
      <c r="G198" s="49">
        <f>'расх 20 г'!G197</f>
        <v>230.88</v>
      </c>
    </row>
    <row r="199" spans="1:7" s="139" customFormat="1" ht="27" customHeight="1">
      <c r="A199" s="64" t="s">
        <v>655</v>
      </c>
      <c r="B199" s="37"/>
      <c r="C199" s="50" t="s">
        <v>367</v>
      </c>
      <c r="D199" s="50" t="s">
        <v>365</v>
      </c>
      <c r="E199" s="74" t="s">
        <v>657</v>
      </c>
      <c r="F199" s="24"/>
      <c r="G199" s="178">
        <f>G200</f>
        <v>440.625</v>
      </c>
    </row>
    <row r="200" spans="1:7" s="139" customFormat="1" ht="27" customHeight="1">
      <c r="A200" s="26" t="s">
        <v>656</v>
      </c>
      <c r="B200" s="37"/>
      <c r="C200" s="29" t="s">
        <v>367</v>
      </c>
      <c r="D200" s="29" t="s">
        <v>365</v>
      </c>
      <c r="E200" s="71" t="s">
        <v>658</v>
      </c>
      <c r="F200" s="24" t="s">
        <v>236</v>
      </c>
      <c r="G200" s="49">
        <f>G201</f>
        <v>440.625</v>
      </c>
    </row>
    <row r="201" spans="1:7" s="139" customFormat="1" ht="27" customHeight="1">
      <c r="A201" s="28" t="s">
        <v>235</v>
      </c>
      <c r="B201" s="37"/>
      <c r="C201" s="29" t="s">
        <v>367</v>
      </c>
      <c r="D201" s="29" t="s">
        <v>365</v>
      </c>
      <c r="E201" s="71" t="s">
        <v>658</v>
      </c>
      <c r="F201" s="24" t="s">
        <v>198</v>
      </c>
      <c r="G201" s="49">
        <f>G202</f>
        <v>440.625</v>
      </c>
    </row>
    <row r="202" spans="1:7" s="139" customFormat="1" ht="27" customHeight="1">
      <c r="A202" s="26" t="s">
        <v>457</v>
      </c>
      <c r="B202" s="37"/>
      <c r="C202" s="29" t="s">
        <v>367</v>
      </c>
      <c r="D202" s="29" t="s">
        <v>365</v>
      </c>
      <c r="E202" s="71" t="s">
        <v>658</v>
      </c>
      <c r="F202" s="24" t="s">
        <v>381</v>
      </c>
      <c r="G202" s="49">
        <f>'расх 20 г'!G203</f>
        <v>440.625</v>
      </c>
    </row>
    <row r="203" spans="1:7" s="139" customFormat="1" ht="27" customHeight="1">
      <c r="A203" s="64" t="s">
        <v>601</v>
      </c>
      <c r="B203" s="37"/>
      <c r="C203" s="50" t="s">
        <v>367</v>
      </c>
      <c r="D203" s="50" t="s">
        <v>365</v>
      </c>
      <c r="E203" s="74" t="s">
        <v>132</v>
      </c>
      <c r="F203" s="24"/>
      <c r="G203" s="178">
        <f>'расх 20 г'!G206</f>
        <v>5186.4</v>
      </c>
    </row>
    <row r="204" spans="1:7" s="139" customFormat="1" ht="27" customHeight="1">
      <c r="A204" s="28" t="s">
        <v>620</v>
      </c>
      <c r="B204" s="37"/>
      <c r="C204" s="29" t="s">
        <v>367</v>
      </c>
      <c r="D204" s="29" t="s">
        <v>365</v>
      </c>
      <c r="E204" s="71" t="s">
        <v>622</v>
      </c>
      <c r="F204" s="24" t="s">
        <v>400</v>
      </c>
      <c r="G204" s="49">
        <f>'расх 20 г'!G207</f>
        <v>3910.1</v>
      </c>
    </row>
    <row r="205" spans="1:7" s="139" customFormat="1" ht="27" customHeight="1">
      <c r="A205" s="28" t="s">
        <v>621</v>
      </c>
      <c r="B205" s="37"/>
      <c r="C205" s="29" t="s">
        <v>367</v>
      </c>
      <c r="D205" s="29" t="s">
        <v>365</v>
      </c>
      <c r="E205" s="71" t="s">
        <v>622</v>
      </c>
      <c r="F205" s="24" t="s">
        <v>190</v>
      </c>
      <c r="G205" s="49">
        <f>'расх 20 г'!G208</f>
        <v>1000.6</v>
      </c>
    </row>
    <row r="206" spans="1:7" s="139" customFormat="1" ht="27" customHeight="1">
      <c r="A206" s="26" t="s">
        <v>602</v>
      </c>
      <c r="B206" s="37"/>
      <c r="C206" s="29" t="s">
        <v>367</v>
      </c>
      <c r="D206" s="29" t="s">
        <v>365</v>
      </c>
      <c r="E206" s="71" t="s">
        <v>603</v>
      </c>
      <c r="F206" s="24" t="s">
        <v>236</v>
      </c>
      <c r="G206" s="49">
        <f>G207</f>
        <v>225.5</v>
      </c>
    </row>
    <row r="207" spans="1:7" s="139" customFormat="1" ht="27" customHeight="1">
      <c r="A207" s="28" t="s">
        <v>235</v>
      </c>
      <c r="B207" s="37"/>
      <c r="C207" s="29" t="s">
        <v>367</v>
      </c>
      <c r="D207" s="29" t="s">
        <v>365</v>
      </c>
      <c r="E207" s="71" t="s">
        <v>603</v>
      </c>
      <c r="F207" s="24" t="s">
        <v>198</v>
      </c>
      <c r="G207" s="49">
        <f>G208</f>
        <v>225.5</v>
      </c>
    </row>
    <row r="208" spans="1:7" s="139" customFormat="1" ht="27" customHeight="1">
      <c r="A208" s="26" t="s">
        <v>457</v>
      </c>
      <c r="B208" s="37"/>
      <c r="C208" s="29" t="s">
        <v>367</v>
      </c>
      <c r="D208" s="29" t="s">
        <v>365</v>
      </c>
      <c r="E208" s="71" t="s">
        <v>603</v>
      </c>
      <c r="F208" s="24" t="s">
        <v>381</v>
      </c>
      <c r="G208" s="49">
        <f>'расх 20 г'!G212</f>
        <v>225.5</v>
      </c>
    </row>
    <row r="209" spans="1:7" ht="27" customHeight="1">
      <c r="A209" s="64" t="s">
        <v>210</v>
      </c>
      <c r="B209" s="58" t="s">
        <v>157</v>
      </c>
      <c r="C209" s="50" t="s">
        <v>367</v>
      </c>
      <c r="D209" s="50" t="s">
        <v>365</v>
      </c>
      <c r="E209" s="74" t="s">
        <v>120</v>
      </c>
      <c r="F209" s="50"/>
      <c r="G209" s="344">
        <f>G210+G222+G226+G214</f>
        <v>791</v>
      </c>
    </row>
    <row r="210" spans="1:7" s="139" customFormat="1" ht="26.25" customHeight="1">
      <c r="A210" s="16" t="s">
        <v>288</v>
      </c>
      <c r="B210" s="44" t="s">
        <v>157</v>
      </c>
      <c r="C210" s="45" t="s">
        <v>367</v>
      </c>
      <c r="D210" s="45" t="s">
        <v>365</v>
      </c>
      <c r="E210" s="51" t="s">
        <v>126</v>
      </c>
      <c r="F210" s="62"/>
      <c r="G210" s="321">
        <f>G211</f>
        <v>393.2</v>
      </c>
    </row>
    <row r="211" spans="1:7" s="139" customFormat="1" ht="26.25" customHeight="1">
      <c r="A211" s="28" t="s">
        <v>235</v>
      </c>
      <c r="B211" s="37" t="s">
        <v>157</v>
      </c>
      <c r="C211" s="24" t="s">
        <v>367</v>
      </c>
      <c r="D211" s="24" t="s">
        <v>365</v>
      </c>
      <c r="E211" s="48" t="s">
        <v>126</v>
      </c>
      <c r="F211" s="40" t="s">
        <v>236</v>
      </c>
      <c r="G211" s="321">
        <f>G212</f>
        <v>393.2</v>
      </c>
    </row>
    <row r="212" spans="1:7" s="139" customFormat="1" ht="26.25" customHeight="1">
      <c r="A212" s="125" t="s">
        <v>237</v>
      </c>
      <c r="B212" s="37" t="s">
        <v>157</v>
      </c>
      <c r="C212" s="24" t="s">
        <v>367</v>
      </c>
      <c r="D212" s="24" t="s">
        <v>365</v>
      </c>
      <c r="E212" s="48" t="s">
        <v>126</v>
      </c>
      <c r="F212" s="40" t="s">
        <v>198</v>
      </c>
      <c r="G212" s="321">
        <f>G213</f>
        <v>393.2</v>
      </c>
    </row>
    <row r="213" spans="1:7" ht="27" customHeight="1">
      <c r="A213" s="26" t="s">
        <v>457</v>
      </c>
      <c r="B213" s="37" t="s">
        <v>157</v>
      </c>
      <c r="C213" s="24" t="s">
        <v>367</v>
      </c>
      <c r="D213" s="24" t="s">
        <v>365</v>
      </c>
      <c r="E213" s="48" t="s">
        <v>126</v>
      </c>
      <c r="F213" s="25" t="s">
        <v>381</v>
      </c>
      <c r="G213" s="49">
        <f>'расх 20 г'!G216</f>
        <v>393.2</v>
      </c>
    </row>
    <row r="214" spans="1:7" s="139" customFormat="1" ht="15.75" customHeight="1">
      <c r="A214" s="184" t="s">
        <v>289</v>
      </c>
      <c r="B214" s="37" t="s">
        <v>157</v>
      </c>
      <c r="C214" s="45" t="s">
        <v>367</v>
      </c>
      <c r="D214" s="45" t="s">
        <v>365</v>
      </c>
      <c r="E214" s="51" t="s">
        <v>127</v>
      </c>
      <c r="F214" s="62"/>
      <c r="G214" s="321">
        <f>G215</f>
        <v>0</v>
      </c>
    </row>
    <row r="215" spans="1:7" s="139" customFormat="1" ht="28.5" customHeight="1">
      <c r="A215" s="28" t="s">
        <v>235</v>
      </c>
      <c r="B215" s="37" t="s">
        <v>157</v>
      </c>
      <c r="C215" s="24" t="s">
        <v>367</v>
      </c>
      <c r="D215" s="24" t="s">
        <v>365</v>
      </c>
      <c r="E215" s="48" t="s">
        <v>127</v>
      </c>
      <c r="F215" s="40" t="s">
        <v>236</v>
      </c>
      <c r="G215" s="321">
        <f>G216</f>
        <v>0</v>
      </c>
    </row>
    <row r="216" spans="1:7" s="139" customFormat="1" ht="27" customHeight="1">
      <c r="A216" s="125" t="s">
        <v>237</v>
      </c>
      <c r="B216" s="37" t="s">
        <v>157</v>
      </c>
      <c r="C216" s="24" t="s">
        <v>367</v>
      </c>
      <c r="D216" s="24" t="s">
        <v>365</v>
      </c>
      <c r="E216" s="48" t="s">
        <v>127</v>
      </c>
      <c r="F216" s="40" t="s">
        <v>198</v>
      </c>
      <c r="G216" s="321">
        <f>G217</f>
        <v>0</v>
      </c>
    </row>
    <row r="217" spans="1:7" ht="26.25" customHeight="1">
      <c r="A217" s="26" t="s">
        <v>457</v>
      </c>
      <c r="B217" s="37" t="s">
        <v>157</v>
      </c>
      <c r="C217" s="24" t="s">
        <v>367</v>
      </c>
      <c r="D217" s="24" t="s">
        <v>365</v>
      </c>
      <c r="E217" s="48" t="s">
        <v>127</v>
      </c>
      <c r="F217" s="25" t="s">
        <v>381</v>
      </c>
      <c r="G217" s="49">
        <f>'расх 20 г'!G220</f>
        <v>0</v>
      </c>
    </row>
    <row r="218" spans="1:7" s="139" customFormat="1" ht="15" customHeight="1">
      <c r="A218" s="16" t="s">
        <v>290</v>
      </c>
      <c r="B218" s="37" t="s">
        <v>157</v>
      </c>
      <c r="C218" s="45" t="s">
        <v>367</v>
      </c>
      <c r="D218" s="45" t="s">
        <v>365</v>
      </c>
      <c r="E218" s="51" t="s">
        <v>128</v>
      </c>
      <c r="F218" s="62"/>
      <c r="G218" s="138">
        <f>G219</f>
        <v>0</v>
      </c>
    </row>
    <row r="219" spans="1:7" s="139" customFormat="1" ht="28.5" customHeight="1">
      <c r="A219" s="28" t="s">
        <v>235</v>
      </c>
      <c r="B219" s="37" t="s">
        <v>157</v>
      </c>
      <c r="C219" s="24" t="s">
        <v>367</v>
      </c>
      <c r="D219" s="24" t="s">
        <v>365</v>
      </c>
      <c r="E219" s="48" t="s">
        <v>128</v>
      </c>
      <c r="F219" s="40" t="s">
        <v>236</v>
      </c>
      <c r="G219" s="96">
        <f>G220</f>
        <v>0</v>
      </c>
    </row>
    <row r="220" spans="1:7" s="139" customFormat="1" ht="30" customHeight="1">
      <c r="A220" s="125" t="s">
        <v>237</v>
      </c>
      <c r="B220" s="37" t="s">
        <v>157</v>
      </c>
      <c r="C220" s="24" t="s">
        <v>367</v>
      </c>
      <c r="D220" s="24" t="s">
        <v>365</v>
      </c>
      <c r="E220" s="48" t="s">
        <v>128</v>
      </c>
      <c r="F220" s="40" t="s">
        <v>198</v>
      </c>
      <c r="G220" s="96">
        <f>G221</f>
        <v>0</v>
      </c>
    </row>
    <row r="221" spans="1:7" ht="27" customHeight="1">
      <c r="A221" s="26" t="s">
        <v>457</v>
      </c>
      <c r="B221" s="37" t="s">
        <v>157</v>
      </c>
      <c r="C221" s="24" t="s">
        <v>367</v>
      </c>
      <c r="D221" s="24" t="s">
        <v>365</v>
      </c>
      <c r="E221" s="48" t="s">
        <v>128</v>
      </c>
      <c r="F221" s="25" t="s">
        <v>381</v>
      </c>
      <c r="G221" s="144">
        <v>0</v>
      </c>
    </row>
    <row r="222" spans="1:7" s="139" customFormat="1" ht="27.75" customHeight="1">
      <c r="A222" s="46" t="s">
        <v>397</v>
      </c>
      <c r="B222" s="44" t="s">
        <v>157</v>
      </c>
      <c r="C222" s="45" t="s">
        <v>367</v>
      </c>
      <c r="D222" s="45" t="s">
        <v>365</v>
      </c>
      <c r="E222" s="51" t="s">
        <v>129</v>
      </c>
      <c r="F222" s="62"/>
      <c r="G222" s="321">
        <f>G223</f>
        <v>10</v>
      </c>
    </row>
    <row r="223" spans="1:7" ht="27.75" customHeight="1">
      <c r="A223" s="28" t="s">
        <v>235</v>
      </c>
      <c r="B223" s="37" t="s">
        <v>157</v>
      </c>
      <c r="C223" s="29" t="s">
        <v>367</v>
      </c>
      <c r="D223" s="29" t="s">
        <v>365</v>
      </c>
      <c r="E223" s="71" t="s">
        <v>129</v>
      </c>
      <c r="F223" s="40" t="s">
        <v>236</v>
      </c>
      <c r="G223" s="339">
        <f>G224</f>
        <v>10</v>
      </c>
    </row>
    <row r="224" spans="1:7" ht="27.75" customHeight="1">
      <c r="A224" s="125" t="s">
        <v>237</v>
      </c>
      <c r="B224" s="37" t="s">
        <v>157</v>
      </c>
      <c r="C224" s="29" t="s">
        <v>367</v>
      </c>
      <c r="D224" s="29" t="s">
        <v>365</v>
      </c>
      <c r="E224" s="71" t="s">
        <v>129</v>
      </c>
      <c r="F224" s="40" t="s">
        <v>198</v>
      </c>
      <c r="G224" s="339">
        <f>G225</f>
        <v>10</v>
      </c>
    </row>
    <row r="225" spans="1:7" ht="27" customHeight="1">
      <c r="A225" s="26" t="s">
        <v>457</v>
      </c>
      <c r="B225" s="37" t="s">
        <v>157</v>
      </c>
      <c r="C225" s="24" t="s">
        <v>367</v>
      </c>
      <c r="D225" s="24" t="s">
        <v>365</v>
      </c>
      <c r="E225" s="71" t="s">
        <v>129</v>
      </c>
      <c r="F225" s="25" t="s">
        <v>381</v>
      </c>
      <c r="G225" s="49">
        <f>'расх 20 г'!G228</f>
        <v>10</v>
      </c>
    </row>
    <row r="226" spans="1:7" s="195" customFormat="1" ht="15" customHeight="1">
      <c r="A226" s="46" t="s">
        <v>291</v>
      </c>
      <c r="B226" s="44" t="s">
        <v>157</v>
      </c>
      <c r="C226" s="45" t="s">
        <v>367</v>
      </c>
      <c r="D226" s="45" t="s">
        <v>365</v>
      </c>
      <c r="E226" s="51" t="s">
        <v>130</v>
      </c>
      <c r="F226" s="62"/>
      <c r="G226" s="321">
        <f>G227</f>
        <v>387.8</v>
      </c>
    </row>
    <row r="227" spans="1:7" s="68" customFormat="1" ht="15" customHeight="1">
      <c r="A227" s="28" t="s">
        <v>235</v>
      </c>
      <c r="B227" s="37" t="s">
        <v>157</v>
      </c>
      <c r="C227" s="24" t="s">
        <v>367</v>
      </c>
      <c r="D227" s="24" t="s">
        <v>365</v>
      </c>
      <c r="E227" s="48" t="s">
        <v>130</v>
      </c>
      <c r="F227" s="40" t="s">
        <v>236</v>
      </c>
      <c r="G227" s="325">
        <f>G228</f>
        <v>387.8</v>
      </c>
    </row>
    <row r="228" spans="1:7" s="185" customFormat="1" ht="28.5" customHeight="1">
      <c r="A228" s="125" t="s">
        <v>237</v>
      </c>
      <c r="B228" s="37" t="s">
        <v>157</v>
      </c>
      <c r="C228" s="24" t="s">
        <v>367</v>
      </c>
      <c r="D228" s="24" t="s">
        <v>365</v>
      </c>
      <c r="E228" s="48" t="s">
        <v>130</v>
      </c>
      <c r="F228" s="40" t="s">
        <v>198</v>
      </c>
      <c r="G228" s="325">
        <f>G229</f>
        <v>387.8</v>
      </c>
    </row>
    <row r="229" spans="1:7" s="139" customFormat="1" ht="15.75" customHeight="1">
      <c r="A229" s="26" t="s">
        <v>457</v>
      </c>
      <c r="B229" s="37" t="s">
        <v>157</v>
      </c>
      <c r="C229" s="24" t="s">
        <v>367</v>
      </c>
      <c r="D229" s="24" t="s">
        <v>365</v>
      </c>
      <c r="E229" s="48" t="s">
        <v>130</v>
      </c>
      <c r="F229" s="25" t="s">
        <v>381</v>
      </c>
      <c r="G229" s="49">
        <f>'расх 20 г'!G232</f>
        <v>387.8</v>
      </c>
    </row>
    <row r="230" spans="1:7" s="139" customFormat="1" ht="16.5" customHeight="1">
      <c r="A230" s="186" t="s">
        <v>398</v>
      </c>
      <c r="B230" s="36" t="s">
        <v>157</v>
      </c>
      <c r="C230" s="201" t="s">
        <v>368</v>
      </c>
      <c r="D230" s="201"/>
      <c r="E230" s="48"/>
      <c r="F230" s="193"/>
      <c r="G230" s="343">
        <f>G231</f>
        <v>7225.528</v>
      </c>
    </row>
    <row r="231" spans="1:7" ht="20.25" customHeight="1">
      <c r="A231" s="190" t="s">
        <v>399</v>
      </c>
      <c r="B231" s="36" t="s">
        <v>157</v>
      </c>
      <c r="C231" s="34" t="s">
        <v>368</v>
      </c>
      <c r="D231" s="34" t="s">
        <v>362</v>
      </c>
      <c r="E231" s="148"/>
      <c r="F231" s="101"/>
      <c r="G231" s="324">
        <f>G232+G276</f>
        <v>7225.528</v>
      </c>
    </row>
    <row r="232" spans="1:7" ht="27" customHeight="1">
      <c r="A232" s="64" t="s">
        <v>165</v>
      </c>
      <c r="B232" s="58" t="s">
        <v>157</v>
      </c>
      <c r="C232" s="50" t="s">
        <v>368</v>
      </c>
      <c r="D232" s="50" t="s">
        <v>362</v>
      </c>
      <c r="E232" s="74" t="s">
        <v>61</v>
      </c>
      <c r="F232" s="69"/>
      <c r="G232" s="341">
        <f>G233+G252+G269</f>
        <v>7185.528</v>
      </c>
    </row>
    <row r="233" spans="1:7" ht="15.75">
      <c r="A233" s="46" t="s">
        <v>166</v>
      </c>
      <c r="B233" s="37" t="s">
        <v>157</v>
      </c>
      <c r="C233" s="45" t="s">
        <v>368</v>
      </c>
      <c r="D233" s="45" t="s">
        <v>362</v>
      </c>
      <c r="E233" s="51" t="s">
        <v>62</v>
      </c>
      <c r="F233" s="62"/>
      <c r="G233" s="321">
        <f>G234+G240+G248</f>
        <v>5342.171</v>
      </c>
    </row>
    <row r="234" spans="1:7" ht="28.5" customHeight="1">
      <c r="A234" s="46" t="s">
        <v>167</v>
      </c>
      <c r="B234" s="37" t="s">
        <v>157</v>
      </c>
      <c r="C234" s="45" t="s">
        <v>368</v>
      </c>
      <c r="D234" s="45" t="s">
        <v>362</v>
      </c>
      <c r="E234" s="51" t="s">
        <v>257</v>
      </c>
      <c r="F234" s="62"/>
      <c r="G234" s="321">
        <f>G235</f>
        <v>3867.7</v>
      </c>
    </row>
    <row r="235" spans="1:7" ht="28.5" customHeight="1">
      <c r="A235" s="59" t="s">
        <v>231</v>
      </c>
      <c r="B235" s="37" t="s">
        <v>157</v>
      </c>
      <c r="C235" s="29" t="s">
        <v>368</v>
      </c>
      <c r="D235" s="29" t="s">
        <v>362</v>
      </c>
      <c r="E235" s="71" t="s">
        <v>257</v>
      </c>
      <c r="F235" s="25" t="s">
        <v>540</v>
      </c>
      <c r="G235" s="325">
        <f>G236</f>
        <v>3867.7</v>
      </c>
    </row>
    <row r="236" spans="1:7" ht="29.25" customHeight="1">
      <c r="A236" s="26" t="s">
        <v>293</v>
      </c>
      <c r="B236" s="37" t="s">
        <v>157</v>
      </c>
      <c r="C236" s="24" t="s">
        <v>368</v>
      </c>
      <c r="D236" s="24" t="s">
        <v>362</v>
      </c>
      <c r="E236" s="71" t="s">
        <v>257</v>
      </c>
      <c r="F236" s="40" t="s">
        <v>428</v>
      </c>
      <c r="G236" s="325">
        <f>G237+G238+G239</f>
        <v>3867.7</v>
      </c>
    </row>
    <row r="237" spans="1:7" ht="18.75" customHeight="1">
      <c r="A237" s="26" t="s">
        <v>272</v>
      </c>
      <c r="B237" s="37" t="s">
        <v>157</v>
      </c>
      <c r="C237" s="24" t="s">
        <v>368</v>
      </c>
      <c r="D237" s="24" t="s">
        <v>362</v>
      </c>
      <c r="E237" s="71" t="s">
        <v>257</v>
      </c>
      <c r="F237" s="24" t="s">
        <v>400</v>
      </c>
      <c r="G237" s="325">
        <f>'расх 20 г'!G242</f>
        <v>2813.7</v>
      </c>
    </row>
    <row r="238" spans="1:12" ht="29.25" customHeight="1">
      <c r="A238" s="26" t="s">
        <v>273</v>
      </c>
      <c r="B238" s="37" t="s">
        <v>157</v>
      </c>
      <c r="C238" s="24" t="s">
        <v>368</v>
      </c>
      <c r="D238" s="24" t="s">
        <v>362</v>
      </c>
      <c r="E238" s="71" t="s">
        <v>257</v>
      </c>
      <c r="F238" s="24" t="s">
        <v>401</v>
      </c>
      <c r="G238" s="325">
        <v>0</v>
      </c>
      <c r="J238" s="127"/>
      <c r="L238" s="127"/>
    </row>
    <row r="239" spans="1:7" ht="25.5">
      <c r="A239" s="26" t="s">
        <v>274</v>
      </c>
      <c r="B239" s="37" t="s">
        <v>157</v>
      </c>
      <c r="C239" s="24" t="s">
        <v>368</v>
      </c>
      <c r="D239" s="24" t="s">
        <v>362</v>
      </c>
      <c r="E239" s="71" t="s">
        <v>257</v>
      </c>
      <c r="F239" s="24" t="s">
        <v>190</v>
      </c>
      <c r="G239" s="325">
        <f>'расх 20 г'!G244</f>
        <v>1054</v>
      </c>
    </row>
    <row r="240" spans="1:9" ht="27" customHeight="1">
      <c r="A240" s="26" t="s">
        <v>168</v>
      </c>
      <c r="B240" s="37" t="s">
        <v>157</v>
      </c>
      <c r="C240" s="24" t="s">
        <v>368</v>
      </c>
      <c r="D240" s="24" t="s">
        <v>362</v>
      </c>
      <c r="E240" s="71" t="s">
        <v>258</v>
      </c>
      <c r="F240" s="24"/>
      <c r="G240" s="325">
        <f>G241+G245</f>
        <v>1474.471</v>
      </c>
      <c r="I240" s="170"/>
    </row>
    <row r="241" spans="1:9" ht="16.5" customHeight="1">
      <c r="A241" s="28" t="s">
        <v>235</v>
      </c>
      <c r="B241" s="37" t="s">
        <v>157</v>
      </c>
      <c r="C241" s="24" t="s">
        <v>368</v>
      </c>
      <c r="D241" s="24" t="s">
        <v>362</v>
      </c>
      <c r="E241" s="71" t="s">
        <v>258</v>
      </c>
      <c r="F241" s="24" t="s">
        <v>236</v>
      </c>
      <c r="G241" s="325">
        <f>G242</f>
        <v>1414.471</v>
      </c>
      <c r="I241" s="170"/>
    </row>
    <row r="242" spans="1:7" ht="28.5" customHeight="1">
      <c r="A242" s="125" t="s">
        <v>237</v>
      </c>
      <c r="B242" s="37" t="s">
        <v>157</v>
      </c>
      <c r="C242" s="24" t="s">
        <v>368</v>
      </c>
      <c r="D242" s="24" t="s">
        <v>362</v>
      </c>
      <c r="E242" s="71" t="s">
        <v>258</v>
      </c>
      <c r="F242" s="24" t="s">
        <v>198</v>
      </c>
      <c r="G242" s="325">
        <f>G243+G244</f>
        <v>1414.471</v>
      </c>
    </row>
    <row r="243" spans="1:7" ht="17.25" customHeight="1">
      <c r="A243" s="26" t="s">
        <v>379</v>
      </c>
      <c r="B243" s="37" t="s">
        <v>157</v>
      </c>
      <c r="C243" s="24" t="s">
        <v>368</v>
      </c>
      <c r="D243" s="24" t="s">
        <v>362</v>
      </c>
      <c r="E243" s="71" t="s">
        <v>258</v>
      </c>
      <c r="F243" s="24" t="s">
        <v>380</v>
      </c>
      <c r="G243" s="325">
        <f>'расх 20 г'!G248</f>
        <v>43.5</v>
      </c>
    </row>
    <row r="244" spans="1:7" s="139" customFormat="1" ht="29.25" customHeight="1">
      <c r="A244" s="26" t="s">
        <v>457</v>
      </c>
      <c r="B244" s="37" t="s">
        <v>157</v>
      </c>
      <c r="C244" s="24" t="s">
        <v>368</v>
      </c>
      <c r="D244" s="24" t="s">
        <v>362</v>
      </c>
      <c r="E244" s="71" t="s">
        <v>258</v>
      </c>
      <c r="F244" s="24" t="s">
        <v>381</v>
      </c>
      <c r="G244" s="325">
        <f>'расх 20 г'!G249</f>
        <v>1370.971</v>
      </c>
    </row>
    <row r="245" spans="1:7" s="139" customFormat="1" ht="21" customHeight="1">
      <c r="A245" s="26" t="s">
        <v>46</v>
      </c>
      <c r="B245" s="37" t="s">
        <v>157</v>
      </c>
      <c r="C245" s="24" t="s">
        <v>368</v>
      </c>
      <c r="D245" s="24" t="s">
        <v>362</v>
      </c>
      <c r="E245" s="71" t="s">
        <v>258</v>
      </c>
      <c r="F245" s="24" t="s">
        <v>238</v>
      </c>
      <c r="G245" s="325">
        <f>G246</f>
        <v>60</v>
      </c>
    </row>
    <row r="246" spans="1:7" ht="17.25" customHeight="1">
      <c r="A246" s="26" t="s">
        <v>202</v>
      </c>
      <c r="B246" s="37" t="s">
        <v>157</v>
      </c>
      <c r="C246" s="24" t="s">
        <v>368</v>
      </c>
      <c r="D246" s="24" t="s">
        <v>362</v>
      </c>
      <c r="E246" s="71" t="s">
        <v>258</v>
      </c>
      <c r="F246" s="24" t="s">
        <v>201</v>
      </c>
      <c r="G246" s="325">
        <f>G247</f>
        <v>60</v>
      </c>
    </row>
    <row r="247" spans="1:7" ht="25.5">
      <c r="A247" s="26" t="s">
        <v>382</v>
      </c>
      <c r="B247" s="37" t="s">
        <v>157</v>
      </c>
      <c r="C247" s="24" t="s">
        <v>368</v>
      </c>
      <c r="D247" s="24" t="s">
        <v>362</v>
      </c>
      <c r="E247" s="71" t="s">
        <v>258</v>
      </c>
      <c r="F247" s="24" t="s">
        <v>203</v>
      </c>
      <c r="G247" s="325">
        <f>'расх 20 г'!G252</f>
        <v>60</v>
      </c>
    </row>
    <row r="248" spans="1:7" ht="15.75">
      <c r="A248" s="54" t="s">
        <v>557</v>
      </c>
      <c r="B248" s="37"/>
      <c r="C248" s="34" t="s">
        <v>368</v>
      </c>
      <c r="D248" s="34" t="s">
        <v>362</v>
      </c>
      <c r="E248" s="148" t="s">
        <v>559</v>
      </c>
      <c r="F248" s="24"/>
      <c r="G248" s="325">
        <f>G249+G250</f>
        <v>0</v>
      </c>
    </row>
    <row r="249" spans="1:7" ht="15.75">
      <c r="A249" s="26" t="s">
        <v>272</v>
      </c>
      <c r="B249" s="37"/>
      <c r="C249" s="24" t="s">
        <v>368</v>
      </c>
      <c r="D249" s="24" t="s">
        <v>362</v>
      </c>
      <c r="E249" s="71" t="s">
        <v>559</v>
      </c>
      <c r="F249" s="24" t="s">
        <v>400</v>
      </c>
      <c r="G249" s="325">
        <f>'расх 20 г'!G256</f>
        <v>0</v>
      </c>
    </row>
    <row r="250" spans="1:7" ht="25.5">
      <c r="A250" s="26" t="s">
        <v>274</v>
      </c>
      <c r="B250" s="37"/>
      <c r="C250" s="24" t="s">
        <v>368</v>
      </c>
      <c r="D250" s="24" t="s">
        <v>362</v>
      </c>
      <c r="E250" s="71" t="s">
        <v>559</v>
      </c>
      <c r="F250" s="24" t="s">
        <v>190</v>
      </c>
      <c r="G250" s="325">
        <f>'расх 20 г'!G257</f>
        <v>0</v>
      </c>
    </row>
    <row r="251" spans="1:7" ht="15.75" hidden="1">
      <c r="A251" s="26"/>
      <c r="B251" s="37"/>
      <c r="C251" s="24"/>
      <c r="D251" s="24"/>
      <c r="E251" s="71"/>
      <c r="F251" s="24"/>
      <c r="G251" s="325"/>
    </row>
    <row r="252" spans="1:7" ht="27.75" customHeight="1">
      <c r="A252" s="46" t="s">
        <v>170</v>
      </c>
      <c r="B252" s="44" t="s">
        <v>157</v>
      </c>
      <c r="C252" s="45" t="s">
        <v>368</v>
      </c>
      <c r="D252" s="45" t="s">
        <v>362</v>
      </c>
      <c r="E252" s="51" t="s">
        <v>259</v>
      </c>
      <c r="F252" s="62"/>
      <c r="G252" s="321">
        <f>G253+G260+G265</f>
        <v>1677.4569999999999</v>
      </c>
    </row>
    <row r="253" spans="1:7" ht="27.75" customHeight="1">
      <c r="A253" s="59" t="s">
        <v>231</v>
      </c>
      <c r="B253" s="37" t="s">
        <v>157</v>
      </c>
      <c r="C253" s="24" t="s">
        <v>368</v>
      </c>
      <c r="D253" s="24" t="s">
        <v>362</v>
      </c>
      <c r="E253" s="48" t="s">
        <v>260</v>
      </c>
      <c r="F253" s="40" t="s">
        <v>540</v>
      </c>
      <c r="G253" s="321">
        <f>G254</f>
        <v>1371.1</v>
      </c>
    </row>
    <row r="254" spans="1:7" ht="27.75" customHeight="1">
      <c r="A254" s="26" t="s">
        <v>293</v>
      </c>
      <c r="B254" s="37" t="s">
        <v>157</v>
      </c>
      <c r="C254" s="24" t="s">
        <v>368</v>
      </c>
      <c r="D254" s="24" t="s">
        <v>362</v>
      </c>
      <c r="E254" s="48" t="s">
        <v>261</v>
      </c>
      <c r="F254" s="40" t="s">
        <v>428</v>
      </c>
      <c r="G254" s="325">
        <f>G255+G256+G257</f>
        <v>1371.1</v>
      </c>
    </row>
    <row r="255" spans="1:7" ht="27.75" customHeight="1">
      <c r="A255" s="26" t="s">
        <v>272</v>
      </c>
      <c r="B255" s="37" t="s">
        <v>157</v>
      </c>
      <c r="C255" s="24" t="s">
        <v>368</v>
      </c>
      <c r="D255" s="24" t="s">
        <v>362</v>
      </c>
      <c r="E255" s="48" t="s">
        <v>261</v>
      </c>
      <c r="F255" s="24" t="s">
        <v>400</v>
      </c>
      <c r="G255" s="325">
        <f>'расх 20 г'!G265</f>
        <v>1023</v>
      </c>
    </row>
    <row r="256" spans="1:7" ht="27.75" customHeight="1">
      <c r="A256" s="26" t="s">
        <v>273</v>
      </c>
      <c r="B256" s="37" t="s">
        <v>157</v>
      </c>
      <c r="C256" s="24" t="s">
        <v>368</v>
      </c>
      <c r="D256" s="24" t="s">
        <v>362</v>
      </c>
      <c r="E256" s="48" t="s">
        <v>261</v>
      </c>
      <c r="F256" s="24" t="s">
        <v>401</v>
      </c>
      <c r="G256" s="325">
        <v>1</v>
      </c>
    </row>
    <row r="257" spans="1:7" ht="27.75" customHeight="1">
      <c r="A257" s="26" t="s">
        <v>274</v>
      </c>
      <c r="B257" s="37" t="s">
        <v>157</v>
      </c>
      <c r="C257" s="24" t="s">
        <v>368</v>
      </c>
      <c r="D257" s="24" t="s">
        <v>362</v>
      </c>
      <c r="E257" s="48" t="s">
        <v>261</v>
      </c>
      <c r="F257" s="24" t="s">
        <v>190</v>
      </c>
      <c r="G257" s="325">
        <f>'расх 20 г'!G267</f>
        <v>347.1</v>
      </c>
    </row>
    <row r="258" spans="1:7" ht="27.75" customHeight="1" hidden="1">
      <c r="A258" s="26" t="s">
        <v>294</v>
      </c>
      <c r="B258" s="37" t="s">
        <v>157</v>
      </c>
      <c r="C258" s="24" t="s">
        <v>368</v>
      </c>
      <c r="D258" s="24" t="s">
        <v>362</v>
      </c>
      <c r="E258" s="51" t="s">
        <v>262</v>
      </c>
      <c r="F258" s="24"/>
      <c r="G258" s="325">
        <f>G259</f>
        <v>0</v>
      </c>
    </row>
    <row r="259" spans="1:7" ht="25.5" hidden="1">
      <c r="A259" s="26" t="s">
        <v>541</v>
      </c>
      <c r="B259" s="37" t="s">
        <v>157</v>
      </c>
      <c r="C259" s="24" t="s">
        <v>368</v>
      </c>
      <c r="D259" s="24" t="s">
        <v>362</v>
      </c>
      <c r="E259" s="51" t="s">
        <v>262</v>
      </c>
      <c r="F259" s="24" t="s">
        <v>198</v>
      </c>
      <c r="G259" s="325"/>
    </row>
    <row r="260" spans="1:7" ht="26.25" customHeight="1">
      <c r="A260" s="26" t="s">
        <v>170</v>
      </c>
      <c r="B260" s="37" t="s">
        <v>157</v>
      </c>
      <c r="C260" s="24" t="s">
        <v>368</v>
      </c>
      <c r="D260" s="24" t="s">
        <v>362</v>
      </c>
      <c r="E260" s="48" t="s">
        <v>262</v>
      </c>
      <c r="F260" s="24"/>
      <c r="G260" s="325">
        <f>G261</f>
        <v>306.35699999999997</v>
      </c>
    </row>
    <row r="261" spans="1:7" ht="30" customHeight="1">
      <c r="A261" s="28" t="s">
        <v>235</v>
      </c>
      <c r="B261" s="37" t="s">
        <v>157</v>
      </c>
      <c r="C261" s="24" t="s">
        <v>368</v>
      </c>
      <c r="D261" s="24" t="s">
        <v>362</v>
      </c>
      <c r="E261" s="48" t="s">
        <v>262</v>
      </c>
      <c r="F261" s="24" t="s">
        <v>236</v>
      </c>
      <c r="G261" s="325">
        <f>G262</f>
        <v>306.35699999999997</v>
      </c>
    </row>
    <row r="262" spans="1:7" ht="30" customHeight="1">
      <c r="A262" s="125" t="s">
        <v>237</v>
      </c>
      <c r="B262" s="37" t="s">
        <v>157</v>
      </c>
      <c r="C262" s="24" t="s">
        <v>368</v>
      </c>
      <c r="D262" s="24" t="s">
        <v>362</v>
      </c>
      <c r="E262" s="48" t="s">
        <v>262</v>
      </c>
      <c r="F262" s="24" t="s">
        <v>198</v>
      </c>
      <c r="G262" s="325">
        <f>G263+G264</f>
        <v>306.35699999999997</v>
      </c>
    </row>
    <row r="263" spans="1:7" ht="29.25" customHeight="1">
      <c r="A263" s="26" t="s">
        <v>379</v>
      </c>
      <c r="B263" s="37" t="s">
        <v>157</v>
      </c>
      <c r="C263" s="24" t="s">
        <v>368</v>
      </c>
      <c r="D263" s="24" t="s">
        <v>362</v>
      </c>
      <c r="E263" s="48" t="s">
        <v>262</v>
      </c>
      <c r="F263" s="24" t="s">
        <v>380</v>
      </c>
      <c r="G263" s="325">
        <f>'расх 20 г'!G273</f>
        <v>16.08</v>
      </c>
    </row>
    <row r="264" spans="1:7" ht="33.75" customHeight="1">
      <c r="A264" s="26" t="s">
        <v>457</v>
      </c>
      <c r="B264" s="37" t="s">
        <v>157</v>
      </c>
      <c r="C264" s="24" t="s">
        <v>368</v>
      </c>
      <c r="D264" s="24" t="s">
        <v>362</v>
      </c>
      <c r="E264" s="48" t="s">
        <v>262</v>
      </c>
      <c r="F264" s="24" t="s">
        <v>381</v>
      </c>
      <c r="G264" s="325">
        <f>'расх 20 г'!G274</f>
        <v>290.277</v>
      </c>
    </row>
    <row r="265" spans="1:7" ht="31.5" customHeight="1">
      <c r="A265" s="54" t="s">
        <v>558</v>
      </c>
      <c r="B265" s="37"/>
      <c r="C265" s="24" t="s">
        <v>368</v>
      </c>
      <c r="D265" s="24" t="s">
        <v>362</v>
      </c>
      <c r="E265" s="148" t="s">
        <v>560</v>
      </c>
      <c r="F265" s="24"/>
      <c r="G265" s="325">
        <f>G266+G267</f>
        <v>0</v>
      </c>
    </row>
    <row r="266" spans="1:7" ht="18" customHeight="1">
      <c r="A266" s="26" t="s">
        <v>272</v>
      </c>
      <c r="B266" s="37"/>
      <c r="C266" s="24" t="s">
        <v>368</v>
      </c>
      <c r="D266" s="24" t="s">
        <v>362</v>
      </c>
      <c r="E266" s="71" t="s">
        <v>560</v>
      </c>
      <c r="F266" s="24" t="s">
        <v>400</v>
      </c>
      <c r="G266" s="325">
        <f>'расх 20 г'!G278</f>
        <v>0</v>
      </c>
    </row>
    <row r="267" spans="1:7" ht="18" customHeight="1">
      <c r="A267" s="26" t="s">
        <v>274</v>
      </c>
      <c r="B267" s="37"/>
      <c r="C267" s="24" t="s">
        <v>368</v>
      </c>
      <c r="D267" s="24" t="s">
        <v>362</v>
      </c>
      <c r="E267" s="71" t="s">
        <v>560</v>
      </c>
      <c r="F267" s="24" t="s">
        <v>190</v>
      </c>
      <c r="G267" s="325">
        <f>'расх 20 г'!G279</f>
        <v>0</v>
      </c>
    </row>
    <row r="268" spans="1:7" ht="18" customHeight="1" hidden="1">
      <c r="A268" s="26"/>
      <c r="B268" s="37"/>
      <c r="C268" s="24"/>
      <c r="D268" s="24"/>
      <c r="E268" s="48"/>
      <c r="F268" s="24"/>
      <c r="G268" s="325"/>
    </row>
    <row r="269" spans="1:7" ht="25.5">
      <c r="A269" s="46" t="s">
        <v>171</v>
      </c>
      <c r="B269" s="44" t="s">
        <v>157</v>
      </c>
      <c r="C269" s="45" t="s">
        <v>368</v>
      </c>
      <c r="D269" s="45" t="s">
        <v>362</v>
      </c>
      <c r="E269" s="51" t="s">
        <v>263</v>
      </c>
      <c r="F269" s="45"/>
      <c r="G269" s="321">
        <f>G270</f>
        <v>165.9</v>
      </c>
    </row>
    <row r="270" spans="1:7" ht="29.25" customHeight="1">
      <c r="A270" s="59" t="s">
        <v>172</v>
      </c>
      <c r="B270" s="37" t="s">
        <v>157</v>
      </c>
      <c r="C270" s="24" t="s">
        <v>368</v>
      </c>
      <c r="D270" s="24" t="s">
        <v>362</v>
      </c>
      <c r="E270" s="48" t="s">
        <v>264</v>
      </c>
      <c r="F270" s="24"/>
      <c r="G270" s="325">
        <f>G271</f>
        <v>165.9</v>
      </c>
    </row>
    <row r="271" spans="1:7" ht="29.25" customHeight="1">
      <c r="A271" s="59" t="s">
        <v>231</v>
      </c>
      <c r="B271" s="37" t="s">
        <v>157</v>
      </c>
      <c r="C271" s="24" t="s">
        <v>368</v>
      </c>
      <c r="D271" s="24" t="s">
        <v>362</v>
      </c>
      <c r="E271" s="48" t="s">
        <v>264</v>
      </c>
      <c r="F271" s="40" t="s">
        <v>540</v>
      </c>
      <c r="G271" s="325">
        <f>G273+G275</f>
        <v>165.9</v>
      </c>
    </row>
    <row r="272" spans="1:7" s="185" customFormat="1" ht="27" customHeight="1">
      <c r="A272" s="26" t="s">
        <v>293</v>
      </c>
      <c r="B272" s="37" t="s">
        <v>157</v>
      </c>
      <c r="C272" s="24" t="s">
        <v>368</v>
      </c>
      <c r="D272" s="24" t="s">
        <v>362</v>
      </c>
      <c r="E272" s="48" t="s">
        <v>264</v>
      </c>
      <c r="F272" s="40" t="s">
        <v>428</v>
      </c>
      <c r="G272" s="325">
        <f>G273+G274+G275</f>
        <v>165.9</v>
      </c>
    </row>
    <row r="273" spans="1:7" s="139" customFormat="1" ht="15" customHeight="1">
      <c r="A273" s="26" t="s">
        <v>272</v>
      </c>
      <c r="B273" s="37" t="s">
        <v>157</v>
      </c>
      <c r="C273" s="24" t="s">
        <v>368</v>
      </c>
      <c r="D273" s="24" t="s">
        <v>362</v>
      </c>
      <c r="E273" s="48" t="s">
        <v>264</v>
      </c>
      <c r="F273" s="24" t="s">
        <v>400</v>
      </c>
      <c r="G273" s="325">
        <f>'расх 20 г'!G284</f>
        <v>123.9</v>
      </c>
    </row>
    <row r="274" spans="1:7" s="139" customFormat="1" ht="28.5" customHeight="1" hidden="1">
      <c r="A274" s="26" t="s">
        <v>458</v>
      </c>
      <c r="B274" s="37" t="s">
        <v>539</v>
      </c>
      <c r="C274" s="24" t="s">
        <v>368</v>
      </c>
      <c r="D274" s="24" t="s">
        <v>362</v>
      </c>
      <c r="E274" s="48" t="s">
        <v>264</v>
      </c>
      <c r="F274" s="24" t="s">
        <v>401</v>
      </c>
      <c r="G274" s="325"/>
    </row>
    <row r="275" spans="1:7" s="139" customFormat="1" ht="27.75" customHeight="1">
      <c r="A275" s="26" t="s">
        <v>274</v>
      </c>
      <c r="B275" s="37" t="s">
        <v>157</v>
      </c>
      <c r="C275" s="24" t="s">
        <v>368</v>
      </c>
      <c r="D275" s="24" t="s">
        <v>362</v>
      </c>
      <c r="E275" s="48" t="s">
        <v>264</v>
      </c>
      <c r="F275" s="24" t="s">
        <v>190</v>
      </c>
      <c r="G275" s="325">
        <f>'расх 20 г'!G286</f>
        <v>42</v>
      </c>
    </row>
    <row r="276" spans="1:7" ht="26.25" customHeight="1">
      <c r="A276" s="205" t="s">
        <v>210</v>
      </c>
      <c r="B276" s="58" t="s">
        <v>157</v>
      </c>
      <c r="C276" s="50" t="s">
        <v>368</v>
      </c>
      <c r="D276" s="50" t="s">
        <v>362</v>
      </c>
      <c r="E276" s="74" t="s">
        <v>120</v>
      </c>
      <c r="F276" s="69"/>
      <c r="G276" s="341">
        <f>G277</f>
        <v>40</v>
      </c>
    </row>
    <row r="277" spans="1:7" ht="14.25" customHeight="1">
      <c r="A277" s="206" t="s">
        <v>292</v>
      </c>
      <c r="B277" s="37" t="s">
        <v>157</v>
      </c>
      <c r="C277" s="45" t="s">
        <v>402</v>
      </c>
      <c r="D277" s="45" t="s">
        <v>362</v>
      </c>
      <c r="E277" s="51" t="s">
        <v>131</v>
      </c>
      <c r="F277" s="62"/>
      <c r="G277" s="321">
        <f>G278</f>
        <v>40</v>
      </c>
    </row>
    <row r="278" spans="1:7" s="68" customFormat="1" ht="12.75" customHeight="1">
      <c r="A278" s="28" t="s">
        <v>235</v>
      </c>
      <c r="B278" s="37" t="s">
        <v>157</v>
      </c>
      <c r="C278" s="24" t="s">
        <v>368</v>
      </c>
      <c r="D278" s="24" t="s">
        <v>362</v>
      </c>
      <c r="E278" s="48" t="s">
        <v>131</v>
      </c>
      <c r="F278" s="40" t="s">
        <v>236</v>
      </c>
      <c r="G278" s="321">
        <f>G279</f>
        <v>40</v>
      </c>
    </row>
    <row r="279" spans="1:7" s="185" customFormat="1" ht="29.25" customHeight="1">
      <c r="A279" s="125" t="s">
        <v>237</v>
      </c>
      <c r="B279" s="37" t="s">
        <v>157</v>
      </c>
      <c r="C279" s="24" t="s">
        <v>368</v>
      </c>
      <c r="D279" s="24" t="s">
        <v>362</v>
      </c>
      <c r="E279" s="48" t="s">
        <v>131</v>
      </c>
      <c r="F279" s="40" t="s">
        <v>198</v>
      </c>
      <c r="G279" s="321">
        <f>G280</f>
        <v>40</v>
      </c>
    </row>
    <row r="280" spans="1:7" s="139" customFormat="1" ht="15.75" customHeight="1">
      <c r="A280" s="26" t="s">
        <v>457</v>
      </c>
      <c r="B280" s="37" t="s">
        <v>157</v>
      </c>
      <c r="C280" s="24" t="s">
        <v>368</v>
      </c>
      <c r="D280" s="24" t="s">
        <v>362</v>
      </c>
      <c r="E280" s="48" t="s">
        <v>131</v>
      </c>
      <c r="F280" s="24" t="s">
        <v>381</v>
      </c>
      <c r="G280" s="325">
        <f>'расх 20 г'!G288</f>
        <v>40</v>
      </c>
    </row>
    <row r="281" spans="1:7" ht="15.75" customHeight="1">
      <c r="A281" s="192" t="s">
        <v>406</v>
      </c>
      <c r="B281" s="36" t="s">
        <v>157</v>
      </c>
      <c r="C281" s="201" t="s">
        <v>407</v>
      </c>
      <c r="D281" s="201"/>
      <c r="E281" s="48"/>
      <c r="F281" s="201"/>
      <c r="G281" s="324">
        <f>G282</f>
        <v>129.6</v>
      </c>
    </row>
    <row r="282" spans="1:7" ht="15.75" customHeight="1">
      <c r="A282" s="75" t="s">
        <v>408</v>
      </c>
      <c r="B282" s="36" t="s">
        <v>157</v>
      </c>
      <c r="C282" s="34" t="s">
        <v>407</v>
      </c>
      <c r="D282" s="34" t="s">
        <v>362</v>
      </c>
      <c r="E282" s="148"/>
      <c r="F282" s="34"/>
      <c r="G282" s="324">
        <f>G283</f>
        <v>129.6</v>
      </c>
    </row>
    <row r="283" spans="1:7" ht="13.5" customHeight="1" hidden="1">
      <c r="A283" s="207" t="s">
        <v>210</v>
      </c>
      <c r="B283" s="58" t="s">
        <v>157</v>
      </c>
      <c r="C283" s="50" t="s">
        <v>407</v>
      </c>
      <c r="D283" s="50" t="s">
        <v>362</v>
      </c>
      <c r="E283" s="74" t="s">
        <v>120</v>
      </c>
      <c r="F283" s="50"/>
      <c r="G283" s="341">
        <f>G284</f>
        <v>129.6</v>
      </c>
    </row>
    <row r="284" spans="1:7" s="68" customFormat="1" ht="14.25" customHeight="1">
      <c r="A284" s="183" t="s">
        <v>409</v>
      </c>
      <c r="B284" s="37" t="s">
        <v>157</v>
      </c>
      <c r="C284" s="45" t="s">
        <v>407</v>
      </c>
      <c r="D284" s="45" t="s">
        <v>362</v>
      </c>
      <c r="E284" s="51" t="s">
        <v>138</v>
      </c>
      <c r="F284" s="45"/>
      <c r="G284" s="321">
        <f>G285</f>
        <v>129.6</v>
      </c>
    </row>
    <row r="285" spans="1:7" s="68" customFormat="1" ht="14.25" customHeight="1">
      <c r="A285" s="76" t="s">
        <v>279</v>
      </c>
      <c r="B285" s="37" t="s">
        <v>157</v>
      </c>
      <c r="C285" s="24" t="s">
        <v>407</v>
      </c>
      <c r="D285" s="24" t="s">
        <v>362</v>
      </c>
      <c r="E285" s="48" t="s">
        <v>138</v>
      </c>
      <c r="F285" s="24" t="s">
        <v>280</v>
      </c>
      <c r="G285" s="325">
        <f>G287</f>
        <v>129.6</v>
      </c>
    </row>
    <row r="286" spans="1:7" s="185" customFormat="1" ht="29.25" customHeight="1">
      <c r="A286" s="76" t="s">
        <v>346</v>
      </c>
      <c r="B286" s="37" t="s">
        <v>157</v>
      </c>
      <c r="C286" s="24" t="s">
        <v>407</v>
      </c>
      <c r="D286" s="24" t="s">
        <v>362</v>
      </c>
      <c r="E286" s="48" t="s">
        <v>138</v>
      </c>
      <c r="F286" s="24" t="s">
        <v>539</v>
      </c>
      <c r="G286" s="325">
        <f>G287</f>
        <v>129.6</v>
      </c>
    </row>
    <row r="287" spans="1:7" s="139" customFormat="1" ht="29.25" customHeight="1">
      <c r="A287" s="208" t="s">
        <v>459</v>
      </c>
      <c r="B287" s="37" t="s">
        <v>157</v>
      </c>
      <c r="C287" s="24" t="s">
        <v>407</v>
      </c>
      <c r="D287" s="24" t="s">
        <v>362</v>
      </c>
      <c r="E287" s="48" t="s">
        <v>138</v>
      </c>
      <c r="F287" s="24" t="s">
        <v>410</v>
      </c>
      <c r="G287" s="342">
        <f>'расх 20 г'!G298</f>
        <v>129.6</v>
      </c>
    </row>
    <row r="288" spans="1:7" s="139" customFormat="1" ht="17.25" customHeight="1">
      <c r="A288" s="186" t="s">
        <v>403</v>
      </c>
      <c r="B288" s="36" t="s">
        <v>157</v>
      </c>
      <c r="C288" s="201" t="s">
        <v>405</v>
      </c>
      <c r="D288" s="24"/>
      <c r="E288" s="48"/>
      <c r="F288" s="24"/>
      <c r="G288" s="343">
        <f>G289</f>
        <v>238.662</v>
      </c>
    </row>
    <row r="289" spans="1:7" s="139" customFormat="1" ht="27" customHeight="1">
      <c r="A289" s="190" t="s">
        <v>404</v>
      </c>
      <c r="B289" s="36" t="s">
        <v>157</v>
      </c>
      <c r="C289" s="34" t="s">
        <v>405</v>
      </c>
      <c r="D289" s="34" t="s">
        <v>363</v>
      </c>
      <c r="E289" s="148"/>
      <c r="F289" s="34"/>
      <c r="G289" s="324">
        <f>G290</f>
        <v>238.662</v>
      </c>
    </row>
    <row r="290" spans="1:7" s="139" customFormat="1" ht="29.25" customHeight="1">
      <c r="A290" s="77" t="s">
        <v>210</v>
      </c>
      <c r="B290" s="58" t="s">
        <v>157</v>
      </c>
      <c r="C290" s="50" t="s">
        <v>405</v>
      </c>
      <c r="D290" s="50" t="s">
        <v>363</v>
      </c>
      <c r="E290" s="74" t="s">
        <v>120</v>
      </c>
      <c r="F290" s="50"/>
      <c r="G290" s="341">
        <f>G291+G295</f>
        <v>238.662</v>
      </c>
    </row>
    <row r="291" spans="1:7" s="139" customFormat="1" ht="24.75" customHeight="1">
      <c r="A291" s="210" t="s">
        <v>281</v>
      </c>
      <c r="B291" s="44" t="s">
        <v>157</v>
      </c>
      <c r="C291" s="45" t="s">
        <v>405</v>
      </c>
      <c r="D291" s="45" t="s">
        <v>363</v>
      </c>
      <c r="E291" s="51" t="s">
        <v>282</v>
      </c>
      <c r="F291" s="45"/>
      <c r="G291" s="321">
        <f>G292</f>
        <v>238.662</v>
      </c>
    </row>
    <row r="292" spans="1:7" s="139" customFormat="1" ht="29.25" customHeight="1">
      <c r="A292" s="28" t="s">
        <v>235</v>
      </c>
      <c r="B292" s="37" t="s">
        <v>157</v>
      </c>
      <c r="C292" s="29" t="s">
        <v>405</v>
      </c>
      <c r="D292" s="29" t="s">
        <v>363</v>
      </c>
      <c r="E292" s="48" t="s">
        <v>282</v>
      </c>
      <c r="F292" s="29" t="s">
        <v>236</v>
      </c>
      <c r="G292" s="321">
        <f>G293</f>
        <v>238.662</v>
      </c>
    </row>
    <row r="293" spans="1:7" s="139" customFormat="1" ht="29.25" customHeight="1">
      <c r="A293" s="125" t="s">
        <v>237</v>
      </c>
      <c r="B293" s="37" t="s">
        <v>157</v>
      </c>
      <c r="C293" s="29" t="s">
        <v>405</v>
      </c>
      <c r="D293" s="29" t="s">
        <v>363</v>
      </c>
      <c r="E293" s="48" t="s">
        <v>282</v>
      </c>
      <c r="F293" s="29" t="s">
        <v>198</v>
      </c>
      <c r="G293" s="321">
        <f>G294</f>
        <v>238.662</v>
      </c>
    </row>
    <row r="294" spans="1:7" s="139" customFormat="1" ht="29.25" customHeight="1">
      <c r="A294" s="26" t="s">
        <v>457</v>
      </c>
      <c r="B294" s="37" t="s">
        <v>157</v>
      </c>
      <c r="C294" s="29" t="s">
        <v>405</v>
      </c>
      <c r="D294" s="29" t="s">
        <v>363</v>
      </c>
      <c r="E294" s="48" t="s">
        <v>282</v>
      </c>
      <c r="F294" s="29" t="s">
        <v>381</v>
      </c>
      <c r="G294" s="322">
        <f>'расх 20 г'!G305</f>
        <v>238.662</v>
      </c>
    </row>
    <row r="295" spans="1:7" s="68" customFormat="1" ht="39" customHeight="1">
      <c r="A295" s="211" t="s">
        <v>283</v>
      </c>
      <c r="B295" s="37" t="s">
        <v>539</v>
      </c>
      <c r="C295" s="45" t="s">
        <v>405</v>
      </c>
      <c r="D295" s="45" t="s">
        <v>363</v>
      </c>
      <c r="E295" s="51" t="s">
        <v>284</v>
      </c>
      <c r="F295" s="51"/>
      <c r="G295" s="321">
        <f>G296</f>
        <v>0</v>
      </c>
    </row>
    <row r="296" spans="1:7" s="68" customFormat="1" ht="15.75" customHeight="1">
      <c r="A296" s="28" t="s">
        <v>235</v>
      </c>
      <c r="B296" s="37" t="s">
        <v>539</v>
      </c>
      <c r="C296" s="29" t="s">
        <v>405</v>
      </c>
      <c r="D296" s="29" t="s">
        <v>363</v>
      </c>
      <c r="E296" s="71" t="s">
        <v>284</v>
      </c>
      <c r="F296" s="29" t="s">
        <v>236</v>
      </c>
      <c r="G296" s="322">
        <f>G297</f>
        <v>0</v>
      </c>
    </row>
    <row r="297" spans="1:7" ht="27.75" customHeight="1">
      <c r="A297" s="125" t="s">
        <v>237</v>
      </c>
      <c r="B297" s="37" t="s">
        <v>539</v>
      </c>
      <c r="C297" s="29" t="s">
        <v>405</v>
      </c>
      <c r="D297" s="29" t="s">
        <v>363</v>
      </c>
      <c r="E297" s="71" t="s">
        <v>284</v>
      </c>
      <c r="F297" s="29" t="s">
        <v>198</v>
      </c>
      <c r="G297" s="322">
        <f>G298</f>
        <v>0</v>
      </c>
    </row>
    <row r="298" spans="1:7" s="139" customFormat="1" ht="33.75" customHeight="1">
      <c r="A298" s="26" t="s">
        <v>457</v>
      </c>
      <c r="B298" s="37" t="s">
        <v>539</v>
      </c>
      <c r="C298" s="29" t="s">
        <v>405</v>
      </c>
      <c r="D298" s="29" t="s">
        <v>363</v>
      </c>
      <c r="E298" s="71" t="s">
        <v>284</v>
      </c>
      <c r="F298" s="29" t="s">
        <v>381</v>
      </c>
      <c r="G298" s="322">
        <f>'расх 20 г'!G309</f>
        <v>0</v>
      </c>
    </row>
    <row r="299" spans="1:7" s="139" customFormat="1" ht="22.5" customHeight="1">
      <c r="A299" s="116" t="s">
        <v>587</v>
      </c>
      <c r="B299" s="37"/>
      <c r="C299" s="45" t="s">
        <v>373</v>
      </c>
      <c r="D299" s="45" t="s">
        <v>362</v>
      </c>
      <c r="E299" s="51" t="s">
        <v>589</v>
      </c>
      <c r="F299" s="29"/>
      <c r="G299" s="322">
        <f>G300</f>
        <v>0</v>
      </c>
    </row>
    <row r="300" spans="1:7" s="139" customFormat="1" ht="24.75" customHeight="1">
      <c r="A300" s="208" t="s">
        <v>588</v>
      </c>
      <c r="B300" s="37"/>
      <c r="C300" s="29" t="s">
        <v>373</v>
      </c>
      <c r="D300" s="29" t="s">
        <v>362</v>
      </c>
      <c r="E300" s="71" t="s">
        <v>589</v>
      </c>
      <c r="F300" s="29" t="s">
        <v>590</v>
      </c>
      <c r="G300" s="339">
        <f>G301</f>
        <v>0</v>
      </c>
    </row>
    <row r="301" spans="1:7" s="139" customFormat="1" ht="18.75" customHeight="1">
      <c r="A301" s="208"/>
      <c r="B301" s="37"/>
      <c r="C301" s="29" t="s">
        <v>373</v>
      </c>
      <c r="D301" s="29" t="s">
        <v>362</v>
      </c>
      <c r="E301" s="71" t="s">
        <v>589</v>
      </c>
      <c r="F301" s="29" t="s">
        <v>591</v>
      </c>
      <c r="G301" s="339">
        <f>'расх 20 г'!G312</f>
        <v>0</v>
      </c>
    </row>
    <row r="302" spans="1:7" s="139" customFormat="1" ht="20.25" customHeight="1" hidden="1">
      <c r="A302" s="208"/>
      <c r="B302" s="37"/>
      <c r="C302" s="29" t="s">
        <v>373</v>
      </c>
      <c r="D302" s="29" t="s">
        <v>362</v>
      </c>
      <c r="E302" s="71" t="s">
        <v>589</v>
      </c>
      <c r="F302" s="29"/>
      <c r="G302" s="322"/>
    </row>
    <row r="303" spans="1:7" ht="15" customHeight="1">
      <c r="A303" s="212" t="s">
        <v>412</v>
      </c>
      <c r="B303" s="36" t="s">
        <v>157</v>
      </c>
      <c r="C303" s="201" t="s">
        <v>415</v>
      </c>
      <c r="D303" s="201"/>
      <c r="E303" s="48"/>
      <c r="F303" s="201"/>
      <c r="G303" s="323">
        <f>G304</f>
        <v>315.5</v>
      </c>
    </row>
    <row r="304" spans="1:7" ht="16.5" customHeight="1">
      <c r="A304" s="54" t="s">
        <v>413</v>
      </c>
      <c r="B304" s="36" t="s">
        <v>157</v>
      </c>
      <c r="C304" s="34" t="s">
        <v>415</v>
      </c>
      <c r="D304" s="34" t="s">
        <v>365</v>
      </c>
      <c r="E304" s="148"/>
      <c r="F304" s="34"/>
      <c r="G304" s="324">
        <f>G306+G309+G312</f>
        <v>315.5</v>
      </c>
    </row>
    <row r="305" spans="1:7" s="139" customFormat="1" ht="30.75" customHeight="1">
      <c r="A305" s="77" t="s">
        <v>210</v>
      </c>
      <c r="B305" s="58" t="s">
        <v>157</v>
      </c>
      <c r="C305" s="50" t="s">
        <v>415</v>
      </c>
      <c r="D305" s="50" t="s">
        <v>365</v>
      </c>
      <c r="E305" s="74" t="s">
        <v>120</v>
      </c>
      <c r="F305" s="24"/>
      <c r="G305" s="325">
        <f>G306+G309+G312</f>
        <v>315.5</v>
      </c>
    </row>
    <row r="306" spans="1:7" s="139" customFormat="1" ht="45.75" customHeight="1">
      <c r="A306" s="46" t="s">
        <v>153</v>
      </c>
      <c r="B306" s="44" t="s">
        <v>157</v>
      </c>
      <c r="C306" s="45" t="s">
        <v>415</v>
      </c>
      <c r="D306" s="45" t="s">
        <v>365</v>
      </c>
      <c r="E306" s="51" t="s">
        <v>139</v>
      </c>
      <c r="F306" s="45"/>
      <c r="G306" s="321">
        <f>G308</f>
        <v>273.2</v>
      </c>
    </row>
    <row r="307" spans="1:7" ht="17.25" customHeight="1">
      <c r="A307" s="28" t="s">
        <v>347</v>
      </c>
      <c r="B307" s="37" t="s">
        <v>157</v>
      </c>
      <c r="C307" s="24" t="s">
        <v>415</v>
      </c>
      <c r="D307" s="24" t="s">
        <v>365</v>
      </c>
      <c r="E307" s="48" t="s">
        <v>139</v>
      </c>
      <c r="F307" s="29" t="s">
        <v>348</v>
      </c>
      <c r="G307" s="339">
        <f>G308</f>
        <v>273.2</v>
      </c>
    </row>
    <row r="308" spans="1:7" s="139" customFormat="1" ht="28.5" customHeight="1">
      <c r="A308" s="26" t="s">
        <v>537</v>
      </c>
      <c r="B308" s="37" t="s">
        <v>157</v>
      </c>
      <c r="C308" s="24" t="s">
        <v>415</v>
      </c>
      <c r="D308" s="24" t="s">
        <v>365</v>
      </c>
      <c r="E308" s="48" t="s">
        <v>139</v>
      </c>
      <c r="F308" s="24" t="s">
        <v>375</v>
      </c>
      <c r="G308" s="325">
        <f>'расх 20 г'!G319</f>
        <v>273.2</v>
      </c>
    </row>
    <row r="309" spans="1:7" s="139" customFormat="1" ht="15" customHeight="1" hidden="1">
      <c r="A309" s="46" t="s">
        <v>34</v>
      </c>
      <c r="B309" s="44" t="s">
        <v>157</v>
      </c>
      <c r="C309" s="45" t="s">
        <v>415</v>
      </c>
      <c r="D309" s="45" t="s">
        <v>365</v>
      </c>
      <c r="E309" s="51" t="s">
        <v>140</v>
      </c>
      <c r="F309" s="45"/>
      <c r="G309" s="321">
        <f>G311</f>
        <v>0</v>
      </c>
    </row>
    <row r="310" spans="1:7" ht="17.25" customHeight="1" hidden="1">
      <c r="A310" s="28" t="s">
        <v>347</v>
      </c>
      <c r="B310" s="37" t="s">
        <v>157</v>
      </c>
      <c r="C310" s="24" t="s">
        <v>415</v>
      </c>
      <c r="D310" s="24" t="s">
        <v>365</v>
      </c>
      <c r="E310" s="48" t="s">
        <v>140</v>
      </c>
      <c r="F310" s="29" t="s">
        <v>348</v>
      </c>
      <c r="G310" s="321">
        <f>G311</f>
        <v>0</v>
      </c>
    </row>
    <row r="311" spans="1:7" s="68" customFormat="1" ht="15" customHeight="1" hidden="1">
      <c r="A311" s="26" t="s">
        <v>537</v>
      </c>
      <c r="B311" s="37" t="s">
        <v>157</v>
      </c>
      <c r="C311" s="24" t="s">
        <v>415</v>
      </c>
      <c r="D311" s="24" t="s">
        <v>365</v>
      </c>
      <c r="E311" s="48" t="s">
        <v>140</v>
      </c>
      <c r="F311" s="24" t="s">
        <v>375</v>
      </c>
      <c r="G311" s="325">
        <v>0</v>
      </c>
    </row>
    <row r="312" spans="1:7" ht="25.5">
      <c r="A312" s="46" t="s">
        <v>154</v>
      </c>
      <c r="B312" s="44" t="s">
        <v>157</v>
      </c>
      <c r="C312" s="45" t="s">
        <v>415</v>
      </c>
      <c r="D312" s="45" t="s">
        <v>365</v>
      </c>
      <c r="E312" s="51" t="s">
        <v>141</v>
      </c>
      <c r="F312" s="45"/>
      <c r="G312" s="321">
        <f>G314</f>
        <v>42.3</v>
      </c>
    </row>
    <row r="313" spans="1:7" ht="15.75">
      <c r="A313" s="28" t="s">
        <v>347</v>
      </c>
      <c r="B313" s="37" t="s">
        <v>157</v>
      </c>
      <c r="C313" s="24" t="s">
        <v>415</v>
      </c>
      <c r="D313" s="24" t="s">
        <v>365</v>
      </c>
      <c r="E313" s="48" t="s">
        <v>141</v>
      </c>
      <c r="F313" s="29" t="s">
        <v>348</v>
      </c>
      <c r="G313" s="339">
        <f>G314</f>
        <v>42.3</v>
      </c>
    </row>
    <row r="314" spans="1:9" ht="15.75">
      <c r="A314" s="26" t="s">
        <v>537</v>
      </c>
      <c r="B314" s="37" t="s">
        <v>157</v>
      </c>
      <c r="C314" s="24" t="s">
        <v>415</v>
      </c>
      <c r="D314" s="24" t="s">
        <v>365</v>
      </c>
      <c r="E314" s="48" t="s">
        <v>141</v>
      </c>
      <c r="F314" s="24" t="s">
        <v>375</v>
      </c>
      <c r="G314" s="325">
        <f>'расх 20 г'!G325</f>
        <v>42.3</v>
      </c>
      <c r="I314" s="127"/>
    </row>
    <row r="315" spans="1:9" ht="15.75">
      <c r="A315" s="192" t="s">
        <v>414</v>
      </c>
      <c r="B315" s="37"/>
      <c r="C315" s="201"/>
      <c r="D315" s="201"/>
      <c r="E315" s="48"/>
      <c r="F315" s="201"/>
      <c r="G315" s="372">
        <f>G10+G97+G110+G119+G157+G230+G281+G288+G303+G299</f>
        <v>40509.86878999999</v>
      </c>
      <c r="I315" s="170"/>
    </row>
    <row r="317" ht="15.75">
      <c r="G317" s="316"/>
    </row>
    <row r="318" ht="15.75">
      <c r="G318" s="214"/>
    </row>
    <row r="319" ht="15.75">
      <c r="G319" s="127"/>
    </row>
    <row r="320" spans="1:7" s="139" customFormat="1" ht="15.75">
      <c r="A320" s="4"/>
      <c r="B320" s="129"/>
      <c r="C320" s="130"/>
      <c r="D320" s="130"/>
      <c r="E320" s="4"/>
      <c r="F320" s="130"/>
      <c r="G320" s="9"/>
    </row>
    <row r="321" ht="15.75">
      <c r="G321" s="316"/>
    </row>
    <row r="324" spans="1:7" ht="15.75">
      <c r="A324" s="139"/>
      <c r="B324" s="20"/>
      <c r="C324" s="215"/>
      <c r="D324" s="215"/>
      <c r="E324" s="139"/>
      <c r="F324" s="215"/>
      <c r="G324" s="216"/>
    </row>
    <row r="328" spans="1:7" s="139" customFormat="1" ht="15.75">
      <c r="A328" s="4"/>
      <c r="B328" s="129"/>
      <c r="C328" s="130"/>
      <c r="D328" s="130"/>
      <c r="E328" s="4"/>
      <c r="F328" s="130"/>
      <c r="G328" s="9"/>
    </row>
    <row r="332" spans="1:7" ht="15.75">
      <c r="A332" s="139"/>
      <c r="B332" s="20"/>
      <c r="C332" s="215"/>
      <c r="D332" s="215"/>
      <c r="E332" s="139"/>
      <c r="F332" s="215"/>
      <c r="G332" s="216"/>
    </row>
    <row r="340" spans="1:7" s="139" customFormat="1" ht="15.75">
      <c r="A340" s="4"/>
      <c r="B340" s="129"/>
      <c r="C340" s="130"/>
      <c r="D340" s="130"/>
      <c r="E340" s="4"/>
      <c r="F340" s="130"/>
      <c r="G340" s="9"/>
    </row>
    <row r="344" spans="1:7" ht="15.75">
      <c r="A344" s="139"/>
      <c r="B344" s="20"/>
      <c r="C344" s="215"/>
      <c r="D344" s="215"/>
      <c r="E344" s="139"/>
      <c r="F344" s="215"/>
      <c r="G344" s="216"/>
    </row>
    <row r="367" spans="1:7" s="139" customFormat="1" ht="15.75">
      <c r="A367" s="4"/>
      <c r="B367" s="129"/>
      <c r="C367" s="130"/>
      <c r="D367" s="130"/>
      <c r="E367" s="4"/>
      <c r="F367" s="130"/>
      <c r="G367" s="9"/>
    </row>
    <row r="371" spans="1:7" ht="15.75">
      <c r="A371" s="139"/>
      <c r="B371" s="20"/>
      <c r="C371" s="215"/>
      <c r="D371" s="215"/>
      <c r="E371" s="139"/>
      <c r="F371" s="215"/>
      <c r="G371" s="216"/>
    </row>
    <row r="376" spans="1:7" s="139" customFormat="1" ht="15.75">
      <c r="A376" s="4"/>
      <c r="B376" s="129"/>
      <c r="C376" s="130"/>
      <c r="D376" s="130"/>
      <c r="E376" s="4"/>
      <c r="F376" s="130"/>
      <c r="G376" s="9"/>
    </row>
    <row r="380" spans="1:7" ht="15.75">
      <c r="A380" s="139"/>
      <c r="B380" s="20"/>
      <c r="C380" s="215"/>
      <c r="D380" s="215"/>
      <c r="E380" s="139"/>
      <c r="F380" s="215"/>
      <c r="G380" s="216"/>
    </row>
    <row r="391" spans="2:5" ht="15.75">
      <c r="B391" s="149"/>
      <c r="C391" s="150"/>
      <c r="D391" s="150"/>
      <c r="E391" s="151"/>
    </row>
    <row r="392" spans="2:5" ht="15.75">
      <c r="B392" s="149"/>
      <c r="C392" s="150"/>
      <c r="D392" s="150"/>
      <c r="E392" s="151"/>
    </row>
    <row r="393" spans="2:5" ht="15.75">
      <c r="B393" s="149"/>
      <c r="C393" s="150"/>
      <c r="D393" s="150"/>
      <c r="E393" s="151"/>
    </row>
    <row r="394" spans="2:5" ht="15.75">
      <c r="B394" s="149"/>
      <c r="C394" s="150"/>
      <c r="D394" s="150"/>
      <c r="E394" s="151"/>
    </row>
    <row r="395" spans="2:5" ht="15.75">
      <c r="B395" s="149"/>
      <c r="C395" s="150"/>
      <c r="D395" s="150"/>
      <c r="E395" s="151"/>
    </row>
  </sheetData>
  <sheetProtection/>
  <mergeCells count="4">
    <mergeCell ref="A6:G6"/>
    <mergeCell ref="C1:G1"/>
    <mergeCell ref="C2:G2"/>
    <mergeCell ref="C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2020-04-08T04:32:55Z</cp:lastPrinted>
  <dcterms:created xsi:type="dcterms:W3CDTF">2007-12-24T02:44:39Z</dcterms:created>
  <dcterms:modified xsi:type="dcterms:W3CDTF">2020-05-22T03:22:45Z</dcterms:modified>
  <cp:category/>
  <cp:version/>
  <cp:contentType/>
  <cp:contentStatus/>
</cp:coreProperties>
</file>