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0" windowWidth="11340" windowHeight="5760" tabRatio="922" activeTab="0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</sheets>
  <definedNames/>
  <calcPr fullCalcOnLoad="1"/>
</workbook>
</file>

<file path=xl/sharedStrings.xml><?xml version="1.0" encoding="utf-8"?>
<sst xmlns="http://schemas.openxmlformats.org/spreadsheetml/2006/main" count="10763" uniqueCount="775">
  <si>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</si>
  <si>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</si>
  <si>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</si>
  <si>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</si>
  <si>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</si>
  <si>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</si>
  <si>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</si>
  <si>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</si>
  <si>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</si>
  <si>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</si>
  <si>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</si>
  <si>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</si>
  <si>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</si>
  <si>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</si>
  <si>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</si>
  <si>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</si>
  <si>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</si>
  <si>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</si>
  <si>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</si>
  <si>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</si>
  <si>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</si>
  <si>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</si>
  <si>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</si>
  <si>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</si>
  <si>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</si>
  <si>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</si>
  <si>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</si>
  <si>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</si>
  <si>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</si>
  <si>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</si>
  <si>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</si>
  <si>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</si>
  <si>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</si>
  <si>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</si>
  <si>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</si>
  <si>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</si>
  <si>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</si>
  <si>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</si>
  <si>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</si>
  <si>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</si>
  <si>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</si>
  <si>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</si>
  <si>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</si>
  <si>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</si>
  <si>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</si>
  <si>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</si>
  <si>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</si>
  <si>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</si>
  <si>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</si>
  <si>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</si>
  <si>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</si>
  <si>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</si>
  <si>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</si>
  <si>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</si>
  <si>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</si>
  <si>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</si>
  <si>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</si>
  <si>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</si>
  <si>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</si>
  <si>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</si>
  <si>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</si>
  <si>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</si>
  <si>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</si>
  <si>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</si>
  <si>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</si>
  <si>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</si>
  <si>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</si>
  <si>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</si>
  <si>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</si>
  <si>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</si>
  <si>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</si>
  <si>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</si>
  <si>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</si>
  <si>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</si>
  <si>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</si>
  <si>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</si>
  <si>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</si>
  <si>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</si>
  <si>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</si>
  <si>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</si>
  <si>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</si>
  <si>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</si>
  <si>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</si>
  <si>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</si>
  <si>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</si>
  <si>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</si>
  <si>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</si>
  <si>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</si>
  <si>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</si>
  <si>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</si>
  <si>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</si>
  <si>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</si>
  <si>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</si>
  <si>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</si>
  <si>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</si>
  <si>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</si>
  <si>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</si>
  <si>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</si>
  <si>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</si>
  <si>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</si>
  <si>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</si>
  <si>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</si>
  <si>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</si>
  <si>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</si>
  <si>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</si>
  <si>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</si>
  <si>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</si>
  <si>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</si>
  <si>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</si>
  <si>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</si>
  <si>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</si>
  <si>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</si>
  <si>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</si>
  <si>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</si>
  <si>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</si>
  <si>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</si>
  <si>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</si>
  <si>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</si>
  <si>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</si>
  <si>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</si>
  <si>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</si>
  <si>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</si>
  <si>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</si>
  <si>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</si>
  <si>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</si>
  <si>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</si>
  <si>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</si>
  <si>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</si>
  <si>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</si>
  <si>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</si>
  <si>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</si>
  <si>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</si>
  <si>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</si>
  <si>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</si>
  <si>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</si>
  <si>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</si>
  <si>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</si>
  <si>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</si>
  <si>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</si>
  <si>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</si>
  <si>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</si>
  <si>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</si>
  <si>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</si>
  <si>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</si>
  <si>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</si>
  <si>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</si>
  <si>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</si>
  <si>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</si>
  <si>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</si>
  <si>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</si>
  <si>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</si>
  <si>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</si>
  <si>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</si>
  <si>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</si>
  <si>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</si>
  <si>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</si>
  <si>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</si>
  <si>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</si>
  <si>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</si>
  <si>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</si>
  <si>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</si>
  <si>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</si>
  <si>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</si>
  <si>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</si>
  <si>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</si>
  <si>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</si>
  <si>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</si>
  <si>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</si>
  <si>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</si>
  <si>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</si>
  <si>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</si>
  <si>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</si>
  <si>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</si>
  <si>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</si>
  <si>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</si>
  <si>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</si>
  <si>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</si>
  <si>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</si>
  <si>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</si>
  <si>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</si>
  <si>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</si>
  <si>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</si>
  <si>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</si>
  <si>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</si>
  <si>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</si>
  <si>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</si>
  <si>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</si>
  <si>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</si>
  <si>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</si>
  <si>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</si>
  <si>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</si>
  <si>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</si>
  <si>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</si>
  <si>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</si>
  <si>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</si>
  <si>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</si>
  <si>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</si>
  <si>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</si>
  <si>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</si>
  <si>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</si>
  <si>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</si>
  <si>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</si>
  <si>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</si>
  <si>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</si>
  <si>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</si>
  <si>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</si>
  <si>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</si>
  <si>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</si>
  <si>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</si>
  <si>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</si>
  <si>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</si>
  <si>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</si>
  <si>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</si>
  <si>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</si>
  <si>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</si>
  <si>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</si>
  <si>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</si>
  <si>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</si>
  <si>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</si>
  <si>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</si>
  <si>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</si>
  <si>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</si>
  <si>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</si>
  <si>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</si>
  <si>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</si>
  <si>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</si>
  <si>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</si>
  <si>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</si>
  <si>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</si>
  <si>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</si>
  <si>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</si>
  <si>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</si>
  <si>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</si>
  <si>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</si>
  <si>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</si>
  <si>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</si>
  <si>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</si>
  <si>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</si>
  <si>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</si>
  <si>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</si>
  <si>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</si>
  <si>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</si>
  <si>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</si>
  <si>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</si>
  <si>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</si>
  <si>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</si>
  <si>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</si>
  <si>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</si>
  <si>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</si>
  <si>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</si>
  <si>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</si>
  <si>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</si>
  <si>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</si>
  <si>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</si>
  <si>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</si>
  <si>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</si>
  <si>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</si>
  <si>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</si>
  <si>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</si>
  <si>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</si>
  <si>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</si>
  <si>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</si>
  <si>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</si>
  <si>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</si>
  <si>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</si>
  <si>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</si>
  <si>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</si>
  <si>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</si>
  <si>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</si>
  <si>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</si>
  <si>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</si>
  <si>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</si>
  <si>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</si>
  <si>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</si>
  <si>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</si>
  <si>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</si>
  <si>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</si>
  <si>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</si>
  <si>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</si>
  <si>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</si>
  <si>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</si>
  <si>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</si>
  <si>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</si>
  <si>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</si>
  <si>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</si>
  <si>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</si>
  <si>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</si>
  <si>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</si>
  <si>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</si>
  <si>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</si>
  <si>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</si>
  <si>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</si>
  <si>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</si>
  <si>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</si>
  <si>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</si>
  <si>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</si>
  <si>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</si>
  <si>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</si>
  <si>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</si>
  <si>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</si>
  <si>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</si>
  <si>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</si>
  <si>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</si>
  <si>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</si>
  <si>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</si>
  <si>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</si>
  <si>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</si>
  <si>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</si>
  <si>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</si>
  <si>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</si>
  <si>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</si>
  <si>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</si>
  <si>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</si>
  <si>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</si>
  <si>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</si>
  <si>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</si>
  <si>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</si>
  <si>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</si>
  <si>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</si>
  <si>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</si>
  <si>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</si>
  <si>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</si>
  <si>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</si>
  <si>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</si>
  <si>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</si>
  <si>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</si>
  <si>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</si>
  <si>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</si>
  <si>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</si>
  <si>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</si>
  <si>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</si>
  <si>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</si>
  <si>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</si>
  <si>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</si>
  <si>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</si>
  <si>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</si>
  <si>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</si>
  <si>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</si>
  <si>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</si>
  <si>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</si>
  <si>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</si>
  <si>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</si>
  <si>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</si>
  <si>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</si>
  <si>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</si>
  <si>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</si>
  <si>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</si>
  <si>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</si>
  <si>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</si>
  <si>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</si>
  <si>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</si>
  <si>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</si>
  <si>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</si>
  <si>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</si>
  <si>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</si>
  <si>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</si>
  <si>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</si>
  <si>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</si>
  <si>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</si>
  <si>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</si>
  <si>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</si>
  <si>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</si>
  <si>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</si>
  <si>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</si>
  <si>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</si>
  <si>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</si>
  <si>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</si>
  <si>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</si>
  <si>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</si>
  <si>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</si>
  <si>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</si>
  <si>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</si>
  <si>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</si>
  <si>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</si>
  <si>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</si>
  <si>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</si>
  <si>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</si>
  <si>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</si>
  <si>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</si>
  <si>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</si>
  <si>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</si>
  <si>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</si>
  <si>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</si>
  <si>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</si>
  <si>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</si>
  <si>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</si>
  <si>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</si>
  <si>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</si>
  <si>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</si>
  <si>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</si>
  <si>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</si>
  <si>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</si>
  <si>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</si>
  <si>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</si>
  <si>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</si>
  <si>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</si>
  <si>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</si>
  <si>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</si>
  <si>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</si>
  <si>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</si>
  <si>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</si>
  <si>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</si>
  <si>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</si>
  <si>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</si>
  <si>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</si>
  <si>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</si>
  <si>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</si>
  <si>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</si>
  <si>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</si>
  <si>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</si>
  <si>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</si>
  <si>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</si>
  <si>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</si>
  <si>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</si>
  <si>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</si>
  <si>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</si>
  <si>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</si>
  <si>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</si>
  <si>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</si>
  <si>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</si>
  <si>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</si>
  <si>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</si>
  <si>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</si>
  <si>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</si>
  <si>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</si>
  <si>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</si>
  <si>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</si>
  <si>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</si>
  <si>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</si>
  <si>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</si>
  <si>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</si>
  <si>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</si>
  <si>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</si>
  <si>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</si>
  <si>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</si>
  <si>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</si>
  <si>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</si>
  <si>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</si>
  <si>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</si>
  <si>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</si>
  <si>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</si>
  <si>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</si>
  <si>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</si>
  <si>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</si>
  <si>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</si>
  <si>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</si>
  <si>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</si>
  <si>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</si>
  <si>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</si>
  <si>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</si>
  <si>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</si>
  <si>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</si>
  <si>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</si>
  <si>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</si>
  <si>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</si>
  <si>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</si>
  <si>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</si>
  <si>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</si>
  <si>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</si>
  <si>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</si>
  <si>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</si>
  <si>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</si>
  <si>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</si>
  <si>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</si>
  <si>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</si>
  <si>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</si>
  <si>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</si>
  <si>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</si>
  <si>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</si>
  <si>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</si>
  <si>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</si>
  <si>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</si>
  <si>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</si>
  <si>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</si>
  <si>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</si>
  <si>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</si>
  <si>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</si>
  <si>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</si>
  <si>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</si>
  <si>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</si>
  <si>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</si>
  <si>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</si>
  <si>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</si>
  <si>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</si>
  <si>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</si>
  <si>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</si>
  <si>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</si>
  <si>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</si>
  <si>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</si>
  <si>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</si>
  <si>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</si>
  <si>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</si>
  <si>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</si>
  <si>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</si>
  <si>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</si>
  <si>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</si>
  <si>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</si>
  <si>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</si>
  <si>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</si>
  <si>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</si>
  <si>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</si>
  <si>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</si>
  <si>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</si>
  <si>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</si>
  <si>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</si>
  <si>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</si>
  <si>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</si>
  <si>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</si>
  <si>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</si>
  <si>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</si>
  <si>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</si>
  <si>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</si>
  <si>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</si>
  <si>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</si>
  <si>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</si>
  <si>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</si>
  <si>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</si>
  <si>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</si>
  <si>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</si>
  <si>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</si>
  <si>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</si>
  <si>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</si>
  <si>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</si>
  <si>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</si>
  <si>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</si>
  <si>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</si>
  <si>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</si>
  <si>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</si>
  <si>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</si>
  <si>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</si>
  <si>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</si>
  <si>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</si>
  <si>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</si>
  <si>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</si>
  <si>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</si>
  <si>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</si>
  <si>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</si>
  <si>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</si>
  <si>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</si>
  <si>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</si>
  <si>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</si>
  <si>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</si>
  <si>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</si>
  <si>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</si>
  <si>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</si>
  <si>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</si>
  <si>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</si>
  <si>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</si>
  <si>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</si>
  <si>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</si>
  <si>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</si>
  <si>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</si>
  <si>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</si>
  <si>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</si>
  <si>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</si>
  <si>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</si>
  <si>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</si>
  <si>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</si>
  <si>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</si>
  <si>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</si>
  <si>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</si>
  <si>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</si>
  <si>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</si>
  <si>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</si>
  <si>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</si>
  <si>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</si>
  <si>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</si>
  <si>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</si>
  <si>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</si>
  <si>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</si>
  <si>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</si>
  <si>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</si>
  <si>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</si>
  <si>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</si>
  <si>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</si>
  <si>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</si>
  <si>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</si>
  <si>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</si>
  <si>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</si>
  <si>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</si>
  <si>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</si>
  <si>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</si>
  <si>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</si>
  <si>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</si>
  <si>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</si>
  <si>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</si>
  <si>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</si>
  <si>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</si>
  <si>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</si>
  <si>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</si>
  <si>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</si>
  <si>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</si>
  <si>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</si>
  <si>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</si>
  <si>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</si>
  <si>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</si>
  <si>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</si>
  <si>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</si>
  <si>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</si>
  <si>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</si>
  <si>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</si>
  <si>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</si>
  <si>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</si>
  <si>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</si>
  <si>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</si>
  <si>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</si>
  <si>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</si>
  <si>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</si>
  <si>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</si>
  <si>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</si>
  <si>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</si>
  <si>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</si>
  <si>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</si>
  <si>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</si>
  <si>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</si>
  <si>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</si>
  <si>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</si>
  <si>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</si>
  <si>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</si>
  <si>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</si>
  <si>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</si>
  <si>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</si>
  <si>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</si>
  <si>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</si>
  <si>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</si>
  <si>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</si>
  <si>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</si>
  <si>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</si>
  <si>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</si>
  <si>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</si>
  <si>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</si>
  <si>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</si>
  <si>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</si>
  <si>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</si>
  <si>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</si>
  <si>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</si>
  <si>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</si>
  <si>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</si>
  <si>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</si>
  <si>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</si>
  <si>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</si>
  <si>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</si>
  <si>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</si>
  <si>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</si>
  <si>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</si>
  <si>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</si>
  <si>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</si>
  <si>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</si>
  <si>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</si>
  <si>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</si>
  <si>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</si>
  <si>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</si>
  <si>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</si>
  <si>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</si>
  <si>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</si>
  <si>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</si>
  <si>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</si>
  <si>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</si>
  <si>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</si>
  <si>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</si>
  <si>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</si>
  <si>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</si>
  <si>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</si>
  <si>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</si>
  <si>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</si>
  <si>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</si>
  <si>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</si>
  <si>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</si>
  <si>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</si>
  <si>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</si>
  <si>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</si>
  <si>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</si>
  <si>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</si>
  <si>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</si>
  <si>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</si>
  <si>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</si>
  <si>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</si>
  <si>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</si>
  <si>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</si>
  <si>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</si>
  <si>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</si>
  <si>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</si>
  <si>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</si>
  <si>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</si>
  <si>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</si>
  <si>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</si>
  <si>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</si>
  <si>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</si>
  <si>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</si>
  <si>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</si>
  <si>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</si>
  <si>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</si>
  <si>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</si>
  <si>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</si>
  <si>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</si>
  <si>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</si>
  <si>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</si>
  <si>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</si>
  <si>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</si>
  <si>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</si>
  <si>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</si>
  <si>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</si>
  <si>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</si>
  <si>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</si>
  <si>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</si>
  <si>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</si>
  <si>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</si>
  <si>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</si>
  <si>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</si>
  <si>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</si>
  <si>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</si>
  <si>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</si>
  <si>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</si>
  <si>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</si>
  <si>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</si>
  <si>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</si>
  <si>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</si>
  <si>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</si>
  <si>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</si>
  <si>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</si>
  <si>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</si>
  <si>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</si>
  <si>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</si>
  <si>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</si>
  <si>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</si>
  <si>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</si>
  <si>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</si>
  <si>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</si>
  <si>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</si>
  <si>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</si>
  <si>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</si>
  <si>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</si>
  <si>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</si>
  <si>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</si>
  <si>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</si>
  <si>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</si>
  <si>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</si>
  <si>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</si>
  <si>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</si>
  <si>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</si>
  <si>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</si>
  <si>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</si>
  <si>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</si>
  <si>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</si>
  <si>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</si>
  <si>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</si>
  <si>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</si>
  <si>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</si>
  <si>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</si>
  <si>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 №  </t>
  </si>
  <si>
    <t xml:space="preserve">                от                         №    </t>
  </si>
  <si>
    <t xml:space="preserve">от                  №    </t>
  </si>
  <si>
    <t xml:space="preserve">                                        Приложение № 3</t>
  </si>
  <si>
    <t>Обеспечение проведения выборов и референдумов</t>
  </si>
  <si>
    <t>07</t>
  </si>
  <si>
    <t>83 3 00 20004</t>
  </si>
  <si>
    <t>45390</t>
  </si>
  <si>
    <t>Межбюджетные трансферты, передаваемые бюджетам городских поселений на финансовое обеспечение дорожной деятельности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</si>
  <si>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</si>
  <si>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</si>
  <si>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>202 25519 13 0000 150</t>
  </si>
  <si>
    <t>Субсидии бюджетам городских поселений на поддержку отрасли культуры</t>
  </si>
  <si>
    <t>25519</t>
  </si>
  <si>
    <t>Мероприятия по покрытию расходов по оплате коммунальных платежей за счет средств резервного фонда Правительства РФ</t>
  </si>
  <si>
    <t>83 1 00 56520</t>
  </si>
  <si>
    <t>Поддержка отрасли культуры за счет средств резервного фонда Правительства РФ</t>
  </si>
  <si>
    <t>14 0 03 R519F</t>
  </si>
  <si>
    <t>Мероприятия по модернизации библиотек в части комплектования книжных фондов</t>
  </si>
  <si>
    <t xml:space="preserve">                                                     от 29.12.2020       №  153 </t>
  </si>
  <si>
    <t xml:space="preserve">от 27.12.2021  № 221           </t>
  </si>
  <si>
    <t>от  27.12.2021   № 221</t>
  </si>
  <si>
    <t xml:space="preserve">                от 27.12.2021  № 221      </t>
  </si>
  <si>
    <t xml:space="preserve">                                                от 27.12.2021  № 221     </t>
  </si>
  <si>
    <t xml:space="preserve">от 27.12.2021  № 221       </t>
  </si>
  <si>
    <t xml:space="preserve">от 27.12.2021  № 221    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</si>
</sst>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8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177" fontId="13" fillId="0" borderId="10" xfId="0" applyNumberFormat="1" applyFont="1" applyBorder="1" applyAlignment="1">
      <alignment vertical="top"/>
    </xf>
    <xf numFmtId="0" fontId="12" fillId="34" borderId="10" xfId="0" applyNumberFormat="1" applyFont="1" applyFill="1" applyBorder="1" applyAlignment="1">
      <alignment vertical="top" wrapText="1"/>
    </xf>
    <xf numFmtId="49" fontId="12" fillId="34" borderId="11" xfId="0" applyNumberFormat="1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2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0" fontId="12" fillId="0" borderId="0" xfId="0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4">
      <selection activeCell="D6" sqref="D6:E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32" t="s">
        <v>686</v>
      </c>
      <c r="E3" s="432"/>
    </row>
    <row r="4" spans="4:5" ht="15.75">
      <c r="D4" s="435" t="s">
        <v>720</v>
      </c>
      <c r="E4" s="436"/>
    </row>
    <row r="5" spans="3:5" ht="15.75">
      <c r="C5" s="437" t="s">
        <v>721</v>
      </c>
      <c r="D5" s="438"/>
      <c r="E5" s="438"/>
    </row>
    <row r="6" spans="4:5" ht="15.75">
      <c r="D6" s="432" t="s">
        <v>770</v>
      </c>
      <c r="E6" s="444"/>
    </row>
    <row r="7" spans="4:5" ht="15.75">
      <c r="D7" s="121"/>
      <c r="E7" s="121"/>
    </row>
    <row r="8" spans="1:5" ht="15.75">
      <c r="A8" s="217"/>
      <c r="B8" s="8"/>
      <c r="C8" s="153" t="s">
        <v>531</v>
      </c>
      <c r="D8" s="153"/>
      <c r="E8" s="153"/>
    </row>
    <row r="9" spans="1:4" ht="15" customHeight="1">
      <c r="A9" s="217"/>
      <c r="B9" s="8"/>
      <c r="C9" s="153" t="s">
        <v>600</v>
      </c>
      <c r="D9" s="153"/>
    </row>
    <row r="10" spans="1:5" ht="15.75" customHeight="1">
      <c r="A10" s="217"/>
      <c r="B10" s="8"/>
      <c r="C10" s="153"/>
      <c r="D10" s="432" t="s">
        <v>706</v>
      </c>
      <c r="E10" s="432"/>
    </row>
    <row r="11" spans="1:4" ht="15.75">
      <c r="A11" s="217"/>
      <c r="B11" s="8"/>
      <c r="C11" s="218"/>
      <c r="D11" s="218"/>
    </row>
    <row r="12" spans="1:5" ht="31.5" customHeight="1">
      <c r="A12" s="446" t="s">
        <v>702</v>
      </c>
      <c r="B12" s="446"/>
      <c r="C12" s="446"/>
      <c r="D12" s="446"/>
      <c r="E12" s="446"/>
    </row>
    <row r="14" spans="1:5" s="221" customFormat="1" ht="32.25" customHeight="1">
      <c r="A14" s="447" t="s">
        <v>504</v>
      </c>
      <c r="B14" s="447"/>
      <c r="C14" s="439" t="s">
        <v>507</v>
      </c>
      <c r="D14" s="440"/>
      <c r="E14" s="443" t="s">
        <v>226</v>
      </c>
    </row>
    <row r="15" spans="1:5" s="221" customFormat="1" ht="78.75" customHeight="1">
      <c r="A15" s="43" t="s">
        <v>508</v>
      </c>
      <c r="B15" s="43" t="s">
        <v>510</v>
      </c>
      <c r="C15" s="441"/>
      <c r="D15" s="442"/>
      <c r="E15" s="443"/>
    </row>
    <row r="16" spans="1:5" s="223" customFormat="1" ht="15">
      <c r="A16" s="222" t="s">
        <v>511</v>
      </c>
      <c r="B16" s="40" t="s">
        <v>512</v>
      </c>
      <c r="C16" s="447">
        <v>3</v>
      </c>
      <c r="D16" s="447"/>
      <c r="E16" s="134">
        <v>4</v>
      </c>
    </row>
    <row r="17" spans="1:5" s="226" customFormat="1" ht="30.75" customHeight="1">
      <c r="A17" s="224" t="s">
        <v>155</v>
      </c>
      <c r="B17" s="225" t="s">
        <v>513</v>
      </c>
      <c r="C17" s="433" t="s">
        <v>514</v>
      </c>
      <c r="D17" s="445"/>
      <c r="E17" s="336">
        <f>E20</f>
        <v>1731.830529999992</v>
      </c>
    </row>
    <row r="18" spans="1:5" s="226" customFormat="1" ht="30.75" customHeight="1" hidden="1">
      <c r="A18" s="224"/>
      <c r="B18" s="225"/>
      <c r="C18" s="433"/>
      <c r="D18" s="434"/>
      <c r="E18" s="336"/>
    </row>
    <row r="19" spans="1:5" s="226" customFormat="1" ht="30.75" customHeight="1" hidden="1">
      <c r="A19" s="224"/>
      <c r="B19" s="225"/>
      <c r="C19" s="433"/>
      <c r="D19" s="434"/>
      <c r="E19" s="336"/>
    </row>
    <row r="20" spans="1:5" s="226" customFormat="1" ht="27.75" customHeight="1">
      <c r="A20" s="224" t="s">
        <v>155</v>
      </c>
      <c r="B20" s="225" t="s">
        <v>515</v>
      </c>
      <c r="C20" s="433" t="s">
        <v>516</v>
      </c>
      <c r="D20" s="445"/>
      <c r="E20" s="336">
        <f>E21+E25</f>
        <v>1731.830529999992</v>
      </c>
    </row>
    <row r="21" spans="1:5" s="229" customFormat="1" ht="18.75" customHeight="1">
      <c r="A21" s="227" t="s">
        <v>155</v>
      </c>
      <c r="B21" s="228" t="s">
        <v>517</v>
      </c>
      <c r="C21" s="450" t="s">
        <v>518</v>
      </c>
      <c r="D21" s="451"/>
      <c r="E21" s="365">
        <f>E24</f>
        <v>-47194.861860000005</v>
      </c>
    </row>
    <row r="22" spans="1:5" s="221" customFormat="1" ht="24" customHeight="1">
      <c r="A22" s="230" t="s">
        <v>155</v>
      </c>
      <c r="B22" s="222" t="s">
        <v>519</v>
      </c>
      <c r="C22" s="448" t="s">
        <v>520</v>
      </c>
      <c r="D22" s="449"/>
      <c r="E22" s="335">
        <f>E21</f>
        <v>-47194.861860000005</v>
      </c>
    </row>
    <row r="23" spans="1:5" s="221" customFormat="1" ht="29.25" customHeight="1">
      <c r="A23" s="230" t="s">
        <v>155</v>
      </c>
      <c r="B23" s="222" t="s">
        <v>521</v>
      </c>
      <c r="C23" s="448" t="s">
        <v>522</v>
      </c>
      <c r="D23" s="449"/>
      <c r="E23" s="335">
        <f>E22</f>
        <v>-47194.861860000005</v>
      </c>
    </row>
    <row r="24" spans="1:5" s="221" customFormat="1" ht="30" customHeight="1">
      <c r="A24" s="230" t="s">
        <v>155</v>
      </c>
      <c r="B24" s="222" t="s">
        <v>345</v>
      </c>
      <c r="C24" s="448" t="s">
        <v>346</v>
      </c>
      <c r="D24" s="449"/>
      <c r="E24" s="335">
        <f>-доходы2021!G134</f>
        <v>-47194.861860000005</v>
      </c>
    </row>
    <row r="25" spans="1:5" s="229" customFormat="1" ht="17.25" customHeight="1">
      <c r="A25" s="227" t="s">
        <v>155</v>
      </c>
      <c r="B25" s="228" t="s">
        <v>523</v>
      </c>
      <c r="C25" s="450" t="s">
        <v>524</v>
      </c>
      <c r="D25" s="451"/>
      <c r="E25" s="365">
        <f>E26</f>
        <v>48926.69239</v>
      </c>
    </row>
    <row r="26" spans="1:5" s="221" customFormat="1" ht="25.5" customHeight="1">
      <c r="A26" s="230" t="s">
        <v>155</v>
      </c>
      <c r="B26" s="222" t="s">
        <v>525</v>
      </c>
      <c r="C26" s="448" t="s">
        <v>526</v>
      </c>
      <c r="D26" s="449"/>
      <c r="E26" s="335">
        <f>E27</f>
        <v>48926.69239</v>
      </c>
    </row>
    <row r="27" spans="1:5" s="221" customFormat="1" ht="29.25" customHeight="1">
      <c r="A27" s="230" t="s">
        <v>155</v>
      </c>
      <c r="B27" s="222" t="s">
        <v>527</v>
      </c>
      <c r="C27" s="448" t="s">
        <v>528</v>
      </c>
      <c r="D27" s="449"/>
      <c r="E27" s="335">
        <f>E28</f>
        <v>48926.69239</v>
      </c>
    </row>
    <row r="28" spans="1:5" s="221" customFormat="1" ht="31.5" customHeight="1">
      <c r="A28" s="230" t="s">
        <v>155</v>
      </c>
      <c r="B28" s="222" t="s">
        <v>347</v>
      </c>
      <c r="C28" s="448" t="s">
        <v>348</v>
      </c>
      <c r="D28" s="449"/>
      <c r="E28" s="335">
        <f>'расх 21 г'!G375</f>
        <v>48926.69239</v>
      </c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5" ht="15.75">
      <c r="A32" s="151"/>
      <c r="B32" s="151"/>
      <c r="E32" s="170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</sheetData>
  <sheetProtection/>
  <mergeCells count="22">
    <mergeCell ref="C28:D28"/>
    <mergeCell ref="C24:D24"/>
    <mergeCell ref="C21:D21"/>
    <mergeCell ref="C23:D23"/>
    <mergeCell ref="C22:D22"/>
    <mergeCell ref="C27:D27"/>
    <mergeCell ref="C26:D26"/>
    <mergeCell ref="C25:D25"/>
    <mergeCell ref="C20:D20"/>
    <mergeCell ref="C17:D17"/>
    <mergeCell ref="A12:E12"/>
    <mergeCell ref="A14:B14"/>
    <mergeCell ref="C16:D16"/>
    <mergeCell ref="D10:E10"/>
    <mergeCell ref="D3:E3"/>
    <mergeCell ref="C18:D18"/>
    <mergeCell ref="C19:D19"/>
    <mergeCell ref="D4:E4"/>
    <mergeCell ref="C5:E5"/>
    <mergeCell ref="C14:D15"/>
    <mergeCell ref="E14:E15"/>
    <mergeCell ref="D6:E6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2" t="s">
        <v>589</v>
      </c>
      <c r="F1" s="432"/>
      <c r="G1" s="432"/>
      <c r="H1" s="432"/>
      <c r="I1" s="432"/>
    </row>
    <row r="2" spans="5:9" ht="15.75">
      <c r="E2" s="432" t="s">
        <v>366</v>
      </c>
      <c r="F2" s="432"/>
      <c r="G2" s="432"/>
      <c r="H2" s="432"/>
      <c r="I2" s="432"/>
    </row>
    <row r="3" spans="5:9" ht="15.75">
      <c r="E3" s="432" t="s">
        <v>740</v>
      </c>
      <c r="F3" s="432"/>
      <c r="G3" s="432"/>
      <c r="H3" s="432"/>
      <c r="I3" s="432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714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46" t="s">
        <v>699</v>
      </c>
      <c r="B9" s="446"/>
      <c r="C9" s="446"/>
      <c r="D9" s="446"/>
      <c r="E9" s="446"/>
      <c r="F9" s="446"/>
      <c r="G9" s="446"/>
      <c r="H9" s="446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734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735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731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742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732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733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3"/>
  <sheetViews>
    <sheetView zoomScalePageLayoutView="0" workbookViewId="0" topLeftCell="A4">
      <selection activeCell="E6" sqref="E6:G6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9" t="s">
        <v>643</v>
      </c>
      <c r="F1" s="436"/>
      <c r="G1" s="436"/>
    </row>
    <row r="2" spans="5:7" ht="15.75" hidden="1">
      <c r="E2" s="479" t="s">
        <v>366</v>
      </c>
      <c r="F2" s="436"/>
      <c r="G2" s="436"/>
    </row>
    <row r="3" spans="5:7" ht="15.75" hidden="1">
      <c r="E3" s="479" t="s">
        <v>682</v>
      </c>
      <c r="F3" s="436"/>
      <c r="G3" s="436"/>
    </row>
    <row r="4" spans="5:7" ht="15.75">
      <c r="E4" s="480" t="s">
        <v>532</v>
      </c>
      <c r="F4" s="476"/>
      <c r="G4" s="476"/>
    </row>
    <row r="5" spans="5:7" ht="15.75">
      <c r="E5" s="480" t="s">
        <v>366</v>
      </c>
      <c r="F5" s="476"/>
      <c r="G5" s="476"/>
    </row>
    <row r="6" spans="5:7" ht="15.75">
      <c r="E6" s="480" t="s">
        <v>774</v>
      </c>
      <c r="F6" s="476"/>
      <c r="G6" s="476"/>
    </row>
    <row r="7" spans="5:7" ht="15.75">
      <c r="E7" s="414"/>
      <c r="F7" s="413"/>
      <c r="G7" s="413"/>
    </row>
    <row r="8" spans="1:7" s="4" customFormat="1" ht="15.75">
      <c r="A8" s="7"/>
      <c r="B8" s="78"/>
      <c r="C8" s="478" t="s">
        <v>590</v>
      </c>
      <c r="D8" s="478"/>
      <c r="E8" s="478"/>
      <c r="F8" s="478"/>
      <c r="G8" s="478"/>
    </row>
    <row r="9" spans="1:7" s="4" customFormat="1" ht="15.75">
      <c r="A9" s="7"/>
      <c r="B9" s="78"/>
      <c r="C9" s="432" t="s">
        <v>366</v>
      </c>
      <c r="D9" s="432"/>
      <c r="E9" s="432"/>
      <c r="F9" s="432"/>
      <c r="G9" s="432"/>
    </row>
    <row r="10" spans="1:7" s="4" customFormat="1" ht="15.75">
      <c r="A10" s="7"/>
      <c r="B10" s="78"/>
      <c r="C10" s="432" t="s">
        <v>715</v>
      </c>
      <c r="D10" s="432"/>
      <c r="E10" s="432"/>
      <c r="F10" s="432"/>
      <c r="G10" s="432"/>
    </row>
    <row r="11" spans="1:7" s="4" customFormat="1" ht="15.75">
      <c r="A11" s="7"/>
      <c r="B11" s="78"/>
      <c r="C11" s="79"/>
      <c r="D11" s="79"/>
      <c r="E11" s="8"/>
      <c r="F11" s="52"/>
      <c r="G11" s="9"/>
    </row>
    <row r="12" spans="1:7" s="4" customFormat="1" ht="68.25" customHeight="1">
      <c r="A12" s="446" t="s">
        <v>700</v>
      </c>
      <c r="B12" s="446"/>
      <c r="C12" s="446"/>
      <c r="D12" s="446"/>
      <c r="E12" s="446"/>
      <c r="F12" s="446"/>
      <c r="G12" s="446"/>
    </row>
    <row r="13" ht="12" customHeight="1"/>
    <row r="14" spans="1:7" s="3" customFormat="1" ht="33" customHeight="1">
      <c r="A14" s="33" t="s">
        <v>367</v>
      </c>
      <c r="B14" s="82"/>
      <c r="C14" s="82" t="s">
        <v>222</v>
      </c>
      <c r="D14" s="82" t="s">
        <v>223</v>
      </c>
      <c r="E14" s="33" t="s">
        <v>57</v>
      </c>
      <c r="F14" s="33" t="s">
        <v>225</v>
      </c>
      <c r="G14" s="53" t="s">
        <v>226</v>
      </c>
    </row>
    <row r="15" spans="1:7" ht="12" customHeight="1">
      <c r="A15" s="13">
        <v>1</v>
      </c>
      <c r="B15" s="83">
        <v>2</v>
      </c>
      <c r="C15" s="83">
        <v>3</v>
      </c>
      <c r="D15" s="83">
        <v>4</v>
      </c>
      <c r="E15" s="13">
        <v>2</v>
      </c>
      <c r="F15" s="13">
        <v>3</v>
      </c>
      <c r="G15" s="41">
        <v>4</v>
      </c>
    </row>
    <row r="16" spans="1:7" s="11" customFormat="1" ht="57" customHeight="1">
      <c r="A16" s="64" t="s">
        <v>734</v>
      </c>
      <c r="B16" s="102" t="s">
        <v>58</v>
      </c>
      <c r="C16" s="108" t="s">
        <v>360</v>
      </c>
      <c r="D16" s="108" t="s">
        <v>362</v>
      </c>
      <c r="E16" s="55" t="s">
        <v>212</v>
      </c>
      <c r="F16" s="55"/>
      <c r="G16" s="369">
        <f>G17</f>
        <v>4673.6839899999995</v>
      </c>
    </row>
    <row r="17" spans="1:7" s="5" customFormat="1" ht="42" customHeight="1">
      <c r="A17" s="120" t="s">
        <v>156</v>
      </c>
      <c r="B17" s="109" t="s">
        <v>58</v>
      </c>
      <c r="C17" s="110" t="s">
        <v>360</v>
      </c>
      <c r="D17" s="110" t="s">
        <v>362</v>
      </c>
      <c r="E17" s="107" t="s">
        <v>213</v>
      </c>
      <c r="F17" s="47"/>
      <c r="G17" s="370">
        <f>G18+G21+G24+G27</f>
        <v>4673.6839899999995</v>
      </c>
    </row>
    <row r="18" spans="1:7" ht="30" customHeight="1">
      <c r="A18" s="26" t="s">
        <v>160</v>
      </c>
      <c r="B18" s="37" t="s">
        <v>155</v>
      </c>
      <c r="C18" s="27" t="s">
        <v>360</v>
      </c>
      <c r="D18" s="27" t="s">
        <v>362</v>
      </c>
      <c r="E18" s="27" t="s">
        <v>161</v>
      </c>
      <c r="F18" s="70"/>
      <c r="G18" s="371">
        <f>G19</f>
        <v>922.45</v>
      </c>
    </row>
    <row r="19" spans="1:7" ht="30" customHeight="1">
      <c r="A19" s="28" t="s">
        <v>232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 t="s">
        <v>233</v>
      </c>
      <c r="G19" s="371">
        <f>G20</f>
        <v>922.45</v>
      </c>
    </row>
    <row r="20" spans="1:7" ht="30" customHeight="1">
      <c r="A20" s="23" t="s">
        <v>234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195</v>
      </c>
      <c r="G20" s="371">
        <f>'расх 21 г'!G158</f>
        <v>922.45</v>
      </c>
    </row>
    <row r="21" spans="1:7" s="5" customFormat="1" ht="27" customHeight="1">
      <c r="A21" s="46" t="s">
        <v>216</v>
      </c>
      <c r="B21" s="44" t="s">
        <v>155</v>
      </c>
      <c r="C21" s="47" t="s">
        <v>360</v>
      </c>
      <c r="D21" s="47" t="s">
        <v>362</v>
      </c>
      <c r="E21" s="47" t="s">
        <v>214</v>
      </c>
      <c r="F21" s="47"/>
      <c r="G21" s="370">
        <f>G22</f>
        <v>1936.33399</v>
      </c>
    </row>
    <row r="22" spans="1:7" ht="27" customHeight="1">
      <c r="A22" s="28" t="s">
        <v>232</v>
      </c>
      <c r="B22" s="37" t="s">
        <v>155</v>
      </c>
      <c r="C22" s="27" t="s">
        <v>360</v>
      </c>
      <c r="D22" s="27" t="s">
        <v>362</v>
      </c>
      <c r="E22" s="27" t="s">
        <v>214</v>
      </c>
      <c r="F22" s="27" t="s">
        <v>233</v>
      </c>
      <c r="G22" s="371">
        <f>G23</f>
        <v>1936.33399</v>
      </c>
    </row>
    <row r="23" spans="1:7" ht="27" customHeight="1">
      <c r="A23" s="23" t="s">
        <v>234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195</v>
      </c>
      <c r="G23" s="371">
        <f>'расх 21 г'!G162</f>
        <v>1936.33399</v>
      </c>
    </row>
    <row r="24" spans="1:7" s="5" customFormat="1" ht="27" customHeight="1">
      <c r="A24" s="46" t="s">
        <v>283</v>
      </c>
      <c r="B24" s="44" t="s">
        <v>155</v>
      </c>
      <c r="C24" s="47" t="s">
        <v>360</v>
      </c>
      <c r="D24" s="47" t="s">
        <v>362</v>
      </c>
      <c r="E24" s="107" t="s">
        <v>417</v>
      </c>
      <c r="F24" s="47"/>
      <c r="G24" s="370">
        <f>G25</f>
        <v>60</v>
      </c>
    </row>
    <row r="25" spans="1:7" ht="27" customHeight="1">
      <c r="A25" s="28" t="s">
        <v>232</v>
      </c>
      <c r="B25" s="37" t="s">
        <v>155</v>
      </c>
      <c r="C25" s="70" t="s">
        <v>360</v>
      </c>
      <c r="D25" s="70" t="s">
        <v>362</v>
      </c>
      <c r="E25" s="117" t="s">
        <v>417</v>
      </c>
      <c r="F25" s="27" t="s">
        <v>233</v>
      </c>
      <c r="G25" s="371">
        <f>G26</f>
        <v>60</v>
      </c>
    </row>
    <row r="26" spans="1:7" ht="27" customHeight="1">
      <c r="A26" s="23" t="s">
        <v>234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195</v>
      </c>
      <c r="G26" s="371">
        <f>'расх 21 г'!G166</f>
        <v>60</v>
      </c>
    </row>
    <row r="27" spans="1:7" ht="27" customHeight="1">
      <c r="A27" s="46" t="s">
        <v>758</v>
      </c>
      <c r="B27" s="37"/>
      <c r="C27" s="70"/>
      <c r="D27" s="70"/>
      <c r="E27" s="356" t="s">
        <v>759</v>
      </c>
      <c r="F27" s="27"/>
      <c r="G27" s="371">
        <f>G28</f>
        <v>1754.9</v>
      </c>
    </row>
    <row r="28" spans="1:7" ht="27" customHeight="1">
      <c r="A28" s="28" t="s">
        <v>232</v>
      </c>
      <c r="B28" s="37"/>
      <c r="C28" s="70"/>
      <c r="D28" s="70"/>
      <c r="E28" s="356" t="s">
        <v>759</v>
      </c>
      <c r="F28" s="27" t="s">
        <v>233</v>
      </c>
      <c r="G28" s="371">
        <f>G29</f>
        <v>1754.9</v>
      </c>
    </row>
    <row r="29" spans="1:7" ht="27" customHeight="1">
      <c r="A29" s="23" t="s">
        <v>234</v>
      </c>
      <c r="B29" s="37"/>
      <c r="C29" s="70"/>
      <c r="D29" s="70"/>
      <c r="E29" s="356" t="s">
        <v>759</v>
      </c>
      <c r="F29" s="27" t="s">
        <v>195</v>
      </c>
      <c r="G29" s="371">
        <f>'расх 21 г'!G170</f>
        <v>1754.9</v>
      </c>
    </row>
    <row r="30" spans="1:7" ht="27" customHeight="1" hidden="1">
      <c r="A30" s="352" t="s">
        <v>453</v>
      </c>
      <c r="B30" s="84" t="s">
        <v>58</v>
      </c>
      <c r="C30" s="85" t="s">
        <v>360</v>
      </c>
      <c r="D30" s="85" t="s">
        <v>362</v>
      </c>
      <c r="E30" s="353" t="s">
        <v>214</v>
      </c>
      <c r="F30" s="353" t="s">
        <v>377</v>
      </c>
      <c r="G30" s="371"/>
    </row>
    <row r="31" spans="1:7" s="11" customFormat="1" ht="52.5" customHeight="1">
      <c r="A31" s="77" t="s">
        <v>735</v>
      </c>
      <c r="B31" s="36" t="s">
        <v>155</v>
      </c>
      <c r="C31" s="34" t="s">
        <v>360</v>
      </c>
      <c r="D31" s="34" t="s">
        <v>354</v>
      </c>
      <c r="E31" s="55" t="s">
        <v>217</v>
      </c>
      <c r="F31" s="101"/>
      <c r="G31" s="372">
        <f>G32</f>
        <v>10</v>
      </c>
    </row>
    <row r="32" spans="1:7" s="5" customFormat="1" ht="28.5" customHeight="1">
      <c r="A32" s="46" t="s">
        <v>245</v>
      </c>
      <c r="B32" s="44" t="s">
        <v>155</v>
      </c>
      <c r="C32" s="45" t="s">
        <v>360</v>
      </c>
      <c r="D32" s="45" t="s">
        <v>354</v>
      </c>
      <c r="E32" s="107" t="s">
        <v>218</v>
      </c>
      <c r="F32" s="62"/>
      <c r="G32" s="373">
        <f>G33</f>
        <v>10</v>
      </c>
    </row>
    <row r="33" spans="1:7" ht="17.25" customHeight="1">
      <c r="A33" s="12" t="s">
        <v>282</v>
      </c>
      <c r="B33" s="37" t="s">
        <v>155</v>
      </c>
      <c r="C33" s="29" t="s">
        <v>360</v>
      </c>
      <c r="D33" s="29" t="s">
        <v>354</v>
      </c>
      <c r="E33" s="70" t="s">
        <v>173</v>
      </c>
      <c r="F33" s="40"/>
      <c r="G33" s="374">
        <f>G34</f>
        <v>10</v>
      </c>
    </row>
    <row r="34" spans="1:7" ht="29.25" customHeight="1">
      <c r="A34" s="28" t="s">
        <v>232</v>
      </c>
      <c r="B34" s="37" t="s">
        <v>155</v>
      </c>
      <c r="C34" s="29" t="s">
        <v>360</v>
      </c>
      <c r="D34" s="29" t="s">
        <v>354</v>
      </c>
      <c r="E34" s="70" t="s">
        <v>173</v>
      </c>
      <c r="F34" s="29" t="s">
        <v>233</v>
      </c>
      <c r="G34" s="374">
        <f>G35</f>
        <v>10</v>
      </c>
    </row>
    <row r="35" spans="1:7" ht="30" customHeight="1">
      <c r="A35" s="15" t="s">
        <v>234</v>
      </c>
      <c r="B35" s="37" t="s">
        <v>155</v>
      </c>
      <c r="C35" s="29" t="s">
        <v>360</v>
      </c>
      <c r="D35" s="29" t="s">
        <v>354</v>
      </c>
      <c r="E35" s="70" t="s">
        <v>173</v>
      </c>
      <c r="F35" s="29" t="s">
        <v>195</v>
      </c>
      <c r="G35" s="374">
        <f>'расх 21 г'!G176</f>
        <v>10</v>
      </c>
    </row>
    <row r="36" spans="1:7" ht="28.5" customHeight="1" hidden="1">
      <c r="A36" s="28" t="s">
        <v>453</v>
      </c>
      <c r="B36" s="84" t="s">
        <v>58</v>
      </c>
      <c r="C36" s="88" t="s">
        <v>360</v>
      </c>
      <c r="D36" s="88" t="s">
        <v>354</v>
      </c>
      <c r="E36" s="117" t="s">
        <v>173</v>
      </c>
      <c r="F36" s="40" t="s">
        <v>377</v>
      </c>
      <c r="G36" s="374"/>
    </row>
    <row r="37" spans="1:7" ht="30" customHeight="1" hidden="1">
      <c r="A37" s="28" t="s">
        <v>453</v>
      </c>
      <c r="B37" s="84" t="s">
        <v>58</v>
      </c>
      <c r="C37" s="89" t="s">
        <v>358</v>
      </c>
      <c r="D37" s="89" t="s">
        <v>369</v>
      </c>
      <c r="E37" s="70" t="s">
        <v>59</v>
      </c>
      <c r="F37" s="22" t="s">
        <v>377</v>
      </c>
      <c r="G37" s="371"/>
    </row>
    <row r="38" spans="1:7" ht="39.75" customHeight="1">
      <c r="A38" s="64" t="s">
        <v>731</v>
      </c>
      <c r="B38" s="37"/>
      <c r="C38" s="24"/>
      <c r="D38" s="24"/>
      <c r="E38" s="74" t="s">
        <v>249</v>
      </c>
      <c r="F38" s="69"/>
      <c r="G38" s="123">
        <f>G39</f>
        <v>2294.16</v>
      </c>
    </row>
    <row r="39" spans="1:7" ht="28.5" customHeight="1">
      <c r="A39" s="323" t="s">
        <v>158</v>
      </c>
      <c r="B39" s="37"/>
      <c r="C39" s="24"/>
      <c r="D39" s="24"/>
      <c r="E39" s="51" t="s">
        <v>250</v>
      </c>
      <c r="F39" s="62"/>
      <c r="G39" s="124">
        <f>G40+G42+G44</f>
        <v>2294.16</v>
      </c>
    </row>
    <row r="40" spans="1:7" ht="19.5" customHeight="1">
      <c r="A40" s="125" t="s">
        <v>575</v>
      </c>
      <c r="B40" s="37"/>
      <c r="C40" s="24"/>
      <c r="D40" s="24"/>
      <c r="E40" s="71" t="s">
        <v>742</v>
      </c>
      <c r="F40" s="40" t="s">
        <v>233</v>
      </c>
      <c r="G40" s="124">
        <f>G41</f>
        <v>0</v>
      </c>
    </row>
    <row r="41" spans="1:7" ht="28.5" customHeight="1">
      <c r="A41" s="28" t="s">
        <v>232</v>
      </c>
      <c r="B41" s="37"/>
      <c r="C41" s="24"/>
      <c r="D41" s="24"/>
      <c r="E41" s="71" t="s">
        <v>742</v>
      </c>
      <c r="F41" s="29" t="s">
        <v>195</v>
      </c>
      <c r="G41" s="375">
        <f>'расх 21 г'!G213</f>
        <v>0</v>
      </c>
    </row>
    <row r="42" spans="1:7" ht="18.75" customHeight="1">
      <c r="A42" s="125" t="s">
        <v>575</v>
      </c>
      <c r="B42" s="37"/>
      <c r="C42" s="24"/>
      <c r="D42" s="24"/>
      <c r="E42" s="71" t="s">
        <v>742</v>
      </c>
      <c r="F42" s="29" t="s">
        <v>233</v>
      </c>
      <c r="G42" s="375">
        <f>G43</f>
        <v>2241.6</v>
      </c>
    </row>
    <row r="43" spans="1:7" ht="29.25" customHeight="1">
      <c r="A43" s="28" t="s">
        <v>232</v>
      </c>
      <c r="B43" s="37"/>
      <c r="C43" s="24"/>
      <c r="D43" s="24"/>
      <c r="E43" s="71" t="s">
        <v>742</v>
      </c>
      <c r="F43" s="29" t="s">
        <v>195</v>
      </c>
      <c r="G43" s="375">
        <f>'расх 21 г'!G215</f>
        <v>2241.6</v>
      </c>
    </row>
    <row r="44" spans="1:7" ht="29.25" customHeight="1">
      <c r="A44" s="334" t="s">
        <v>594</v>
      </c>
      <c r="B44" s="37"/>
      <c r="C44" s="24"/>
      <c r="D44" s="24"/>
      <c r="E44" s="71" t="s">
        <v>742</v>
      </c>
      <c r="F44" s="29" t="s">
        <v>233</v>
      </c>
      <c r="G44" s="124">
        <f>G45</f>
        <v>52.56</v>
      </c>
    </row>
    <row r="45" spans="1:7" s="4" customFormat="1" ht="29.25" customHeight="1">
      <c r="A45" s="28" t="s">
        <v>232</v>
      </c>
      <c r="B45" s="37"/>
      <c r="C45" s="24"/>
      <c r="D45" s="24"/>
      <c r="E45" s="71" t="s">
        <v>742</v>
      </c>
      <c r="F45" s="29" t="s">
        <v>195</v>
      </c>
      <c r="G45" s="375">
        <f>'расх 21 г'!G219</f>
        <v>52.56</v>
      </c>
    </row>
    <row r="46" spans="1:7" s="4" customFormat="1" ht="29.25" customHeight="1">
      <c r="A46" s="64" t="s">
        <v>733</v>
      </c>
      <c r="B46" s="58" t="s">
        <v>155</v>
      </c>
      <c r="C46" s="50" t="s">
        <v>364</v>
      </c>
      <c r="D46" s="50" t="s">
        <v>358</v>
      </c>
      <c r="E46" s="74" t="s">
        <v>60</v>
      </c>
      <c r="F46" s="29"/>
      <c r="G46" s="123">
        <f>G47+G64+G78+G82+G84</f>
        <v>11184.32397</v>
      </c>
    </row>
    <row r="47" spans="1:7" s="4" customFormat="1" ht="29.25" customHeight="1">
      <c r="A47" s="46" t="s">
        <v>164</v>
      </c>
      <c r="B47" s="37" t="s">
        <v>155</v>
      </c>
      <c r="C47" s="45" t="s">
        <v>364</v>
      </c>
      <c r="D47" s="45" t="s">
        <v>358</v>
      </c>
      <c r="E47" s="51" t="s">
        <v>61</v>
      </c>
      <c r="F47" s="29"/>
      <c r="G47" s="124">
        <f>G48</f>
        <v>8557.32409</v>
      </c>
    </row>
    <row r="48" spans="1:7" s="4" customFormat="1" ht="29.25" customHeight="1">
      <c r="A48" s="46" t="s">
        <v>165</v>
      </c>
      <c r="B48" s="37" t="s">
        <v>155</v>
      </c>
      <c r="C48" s="45" t="s">
        <v>364</v>
      </c>
      <c r="D48" s="45" t="s">
        <v>358</v>
      </c>
      <c r="E48" s="51" t="s">
        <v>254</v>
      </c>
      <c r="F48" s="29"/>
      <c r="G48" s="124">
        <f>G49+G55+G59+G62</f>
        <v>8557.32409</v>
      </c>
    </row>
    <row r="49" spans="1:7" s="4" customFormat="1" ht="29.25" customHeight="1">
      <c r="A49" s="59" t="s">
        <v>228</v>
      </c>
      <c r="B49" s="37" t="s">
        <v>155</v>
      </c>
      <c r="C49" s="29" t="s">
        <v>364</v>
      </c>
      <c r="D49" s="29" t="s">
        <v>358</v>
      </c>
      <c r="E49" s="71" t="s">
        <v>254</v>
      </c>
      <c r="F49" s="25" t="s">
        <v>536</v>
      </c>
      <c r="G49" s="124">
        <f>G50</f>
        <v>5386.38353</v>
      </c>
    </row>
    <row r="50" spans="1:7" s="4" customFormat="1" ht="29.25" customHeight="1">
      <c r="A50" s="26" t="s">
        <v>289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40" t="s">
        <v>424</v>
      </c>
      <c r="G50" s="124">
        <f>'расх 21 г'!G263</f>
        <v>5386.38353</v>
      </c>
    </row>
    <row r="51" spans="1:7" s="4" customFormat="1" ht="29.25" customHeight="1" hidden="1">
      <c r="A51" s="26" t="s">
        <v>268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396</v>
      </c>
      <c r="G51" s="124"/>
    </row>
    <row r="52" spans="1:7" s="4" customFormat="1" ht="29.25" customHeight="1" hidden="1">
      <c r="A52" s="26" t="s">
        <v>269</v>
      </c>
      <c r="B52" s="37" t="s">
        <v>155</v>
      </c>
      <c r="C52" s="24" t="s">
        <v>364</v>
      </c>
      <c r="D52" s="24" t="s">
        <v>358</v>
      </c>
      <c r="E52" s="71" t="s">
        <v>254</v>
      </c>
      <c r="F52" s="24" t="s">
        <v>397</v>
      </c>
      <c r="G52" s="124"/>
    </row>
    <row r="53" spans="1:7" s="4" customFormat="1" ht="29.25" customHeight="1" hidden="1">
      <c r="A53" s="26" t="s">
        <v>270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 t="s">
        <v>187</v>
      </c>
      <c r="G53" s="124"/>
    </row>
    <row r="54" spans="1:7" s="4" customFormat="1" ht="29.25" customHeight="1">
      <c r="A54" s="26" t="s">
        <v>166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/>
      <c r="G54" s="124">
        <f>G55</f>
        <v>2918.82975</v>
      </c>
    </row>
    <row r="55" spans="1:7" s="4" customFormat="1" ht="29.25" customHeight="1">
      <c r="A55" s="28" t="s">
        <v>232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233</v>
      </c>
      <c r="G55" s="124">
        <f>G56</f>
        <v>2918.82975</v>
      </c>
    </row>
    <row r="56" spans="1:7" s="4" customFormat="1" ht="29.25" customHeight="1">
      <c r="A56" s="125" t="s">
        <v>234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195</v>
      </c>
      <c r="G56" s="124">
        <f>'расх 21 г'!G269</f>
        <v>2918.82975</v>
      </c>
    </row>
    <row r="57" spans="1:7" s="4" customFormat="1" ht="29.25" customHeight="1" hidden="1">
      <c r="A57" s="26" t="s">
        <v>375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376</v>
      </c>
      <c r="G57" s="124"/>
    </row>
    <row r="58" spans="1:7" s="4" customFormat="1" ht="29.25" customHeight="1" hidden="1">
      <c r="A58" s="26" t="s">
        <v>453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377</v>
      </c>
      <c r="G58" s="124"/>
    </row>
    <row r="59" spans="1:7" s="4" customFormat="1" ht="29.25" customHeight="1">
      <c r="A59" s="26" t="s">
        <v>45</v>
      </c>
      <c r="B59" s="37" t="s">
        <v>155</v>
      </c>
      <c r="C59" s="24" t="s">
        <v>364</v>
      </c>
      <c r="D59" s="24" t="s">
        <v>358</v>
      </c>
      <c r="E59" s="71" t="s">
        <v>255</v>
      </c>
      <c r="F59" s="24" t="s">
        <v>235</v>
      </c>
      <c r="G59" s="124">
        <f>G61+G60</f>
        <v>252.11081000000001</v>
      </c>
    </row>
    <row r="60" spans="1:7" s="4" customFormat="1" ht="29.25" customHeight="1">
      <c r="A60" s="26"/>
      <c r="B60" s="37"/>
      <c r="C60" s="24"/>
      <c r="D60" s="24"/>
      <c r="E60" s="71" t="s">
        <v>255</v>
      </c>
      <c r="F60" s="24" t="s">
        <v>237</v>
      </c>
      <c r="G60" s="124">
        <f>'расх 21 г'!G274</f>
        <v>186.49281000000002</v>
      </c>
    </row>
    <row r="61" spans="1:7" s="4" customFormat="1" ht="29.25" customHeight="1">
      <c r="A61" s="26" t="s">
        <v>199</v>
      </c>
      <c r="B61" s="37" t="s">
        <v>155</v>
      </c>
      <c r="C61" s="24" t="s">
        <v>364</v>
      </c>
      <c r="D61" s="24" t="s">
        <v>358</v>
      </c>
      <c r="E61" s="71" t="s">
        <v>255</v>
      </c>
      <c r="F61" s="24" t="s">
        <v>198</v>
      </c>
      <c r="G61" s="124">
        <f>'расх 21 г'!G275</f>
        <v>65.618</v>
      </c>
    </row>
    <row r="62" spans="1:7" s="4" customFormat="1" ht="29.25" customHeight="1">
      <c r="A62" s="28" t="s">
        <v>551</v>
      </c>
      <c r="B62" s="37"/>
      <c r="C62" s="24"/>
      <c r="D62" s="24"/>
      <c r="E62" s="71" t="s">
        <v>553</v>
      </c>
      <c r="F62" s="24"/>
      <c r="G62" s="124">
        <f>'расх 21 г'!G278</f>
        <v>0</v>
      </c>
    </row>
    <row r="63" spans="1:7" s="4" customFormat="1" ht="29.25" customHeight="1" hidden="1">
      <c r="A63" s="26"/>
      <c r="B63" s="37"/>
      <c r="C63" s="24"/>
      <c r="D63" s="24"/>
      <c r="E63" s="71"/>
      <c r="F63" s="24"/>
      <c r="G63" s="124"/>
    </row>
    <row r="64" spans="1:7" s="4" customFormat="1" ht="29.25" customHeight="1">
      <c r="A64" s="46" t="s">
        <v>167</v>
      </c>
      <c r="B64" s="44" t="s">
        <v>155</v>
      </c>
      <c r="C64" s="45" t="s">
        <v>364</v>
      </c>
      <c r="D64" s="45" t="s">
        <v>358</v>
      </c>
      <c r="E64" s="51" t="s">
        <v>256</v>
      </c>
      <c r="F64" s="62"/>
      <c r="G64" s="124">
        <f>G65+G72+G77</f>
        <v>2048.1437</v>
      </c>
    </row>
    <row r="65" spans="1:7" s="4" customFormat="1" ht="29.25" customHeight="1">
      <c r="A65" s="59" t="s">
        <v>228</v>
      </c>
      <c r="B65" s="37" t="s">
        <v>155</v>
      </c>
      <c r="C65" s="24" t="s">
        <v>364</v>
      </c>
      <c r="D65" s="24" t="s">
        <v>358</v>
      </c>
      <c r="E65" s="48" t="s">
        <v>257</v>
      </c>
      <c r="F65" s="40" t="s">
        <v>536</v>
      </c>
      <c r="G65" s="124">
        <f>G66</f>
        <v>1424.26771</v>
      </c>
    </row>
    <row r="66" spans="1:7" s="4" customFormat="1" ht="29.25" customHeight="1">
      <c r="A66" s="26" t="s">
        <v>289</v>
      </c>
      <c r="B66" s="37" t="s">
        <v>155</v>
      </c>
      <c r="C66" s="24" t="s">
        <v>364</v>
      </c>
      <c r="D66" s="24" t="s">
        <v>358</v>
      </c>
      <c r="E66" s="48" t="s">
        <v>258</v>
      </c>
      <c r="F66" s="40" t="s">
        <v>424</v>
      </c>
      <c r="G66" s="124">
        <f>'расх 21 г'!G289</f>
        <v>1424.26771</v>
      </c>
    </row>
    <row r="67" spans="1:7" s="4" customFormat="1" ht="29.25" customHeight="1" hidden="1">
      <c r="A67" s="26" t="s">
        <v>268</v>
      </c>
      <c r="B67" s="37" t="s">
        <v>155</v>
      </c>
      <c r="C67" s="24" t="s">
        <v>364</v>
      </c>
      <c r="D67" s="24" t="s">
        <v>358</v>
      </c>
      <c r="E67" s="48" t="s">
        <v>258</v>
      </c>
      <c r="F67" s="24" t="s">
        <v>396</v>
      </c>
      <c r="G67" s="124"/>
    </row>
    <row r="68" spans="1:7" s="4" customFormat="1" ht="29.25" customHeight="1" hidden="1">
      <c r="A68" s="26" t="s">
        <v>269</v>
      </c>
      <c r="B68" s="37" t="s">
        <v>155</v>
      </c>
      <c r="C68" s="24" t="s">
        <v>364</v>
      </c>
      <c r="D68" s="24" t="s">
        <v>358</v>
      </c>
      <c r="E68" s="48" t="s">
        <v>258</v>
      </c>
      <c r="F68" s="24" t="s">
        <v>397</v>
      </c>
      <c r="G68" s="124"/>
    </row>
    <row r="69" spans="1:7" s="4" customFormat="1" ht="29.25" customHeight="1" hidden="1">
      <c r="A69" s="26" t="s">
        <v>270</v>
      </c>
      <c r="B69" s="37" t="s">
        <v>155</v>
      </c>
      <c r="C69" s="24" t="s">
        <v>364</v>
      </c>
      <c r="D69" s="24" t="s">
        <v>358</v>
      </c>
      <c r="E69" s="48" t="s">
        <v>258</v>
      </c>
      <c r="F69" s="24" t="s">
        <v>187</v>
      </c>
      <c r="G69" s="124"/>
    </row>
    <row r="70" spans="1:7" s="4" customFormat="1" ht="29.25" customHeight="1" hidden="1">
      <c r="A70" s="26"/>
      <c r="B70" s="37"/>
      <c r="C70" s="24"/>
      <c r="D70" s="24"/>
      <c r="E70" s="51"/>
      <c r="F70" s="24"/>
      <c r="G70" s="124"/>
    </row>
    <row r="71" spans="1:7" s="4" customFormat="1" ht="29.25" customHeight="1" hidden="1">
      <c r="A71" s="26"/>
      <c r="B71" s="37"/>
      <c r="C71" s="24"/>
      <c r="D71" s="24"/>
      <c r="E71" s="51"/>
      <c r="F71" s="24"/>
      <c r="G71" s="124"/>
    </row>
    <row r="72" spans="1:7" s="4" customFormat="1" ht="29.25" customHeight="1">
      <c r="A72" s="26" t="s">
        <v>168</v>
      </c>
      <c r="B72" s="37" t="s">
        <v>155</v>
      </c>
      <c r="C72" s="24" t="s">
        <v>364</v>
      </c>
      <c r="D72" s="24" t="s">
        <v>358</v>
      </c>
      <c r="E72" s="48" t="s">
        <v>259</v>
      </c>
      <c r="F72" s="24"/>
      <c r="G72" s="124">
        <f>G73</f>
        <v>623.87599</v>
      </c>
    </row>
    <row r="73" spans="1:7" s="4" customFormat="1" ht="29.25" customHeight="1">
      <c r="A73" s="28" t="s">
        <v>232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 t="s">
        <v>233</v>
      </c>
      <c r="G73" s="124">
        <f>G74</f>
        <v>623.87599</v>
      </c>
    </row>
    <row r="74" spans="1:7" s="4" customFormat="1" ht="29.25" customHeight="1">
      <c r="A74" s="125" t="s">
        <v>234</v>
      </c>
      <c r="B74" s="37" t="s">
        <v>155</v>
      </c>
      <c r="C74" s="24" t="s">
        <v>364</v>
      </c>
      <c r="D74" s="24" t="s">
        <v>358</v>
      </c>
      <c r="E74" s="48" t="s">
        <v>259</v>
      </c>
      <c r="F74" s="24" t="s">
        <v>195</v>
      </c>
      <c r="G74" s="124">
        <f>'расх 21 г'!G297</f>
        <v>623.87599</v>
      </c>
    </row>
    <row r="75" spans="1:7" s="4" customFormat="1" ht="29.25" customHeight="1" hidden="1">
      <c r="A75" s="26" t="s">
        <v>375</v>
      </c>
      <c r="B75" s="37" t="s">
        <v>155</v>
      </c>
      <c r="C75" s="24" t="s">
        <v>364</v>
      </c>
      <c r="D75" s="24" t="s">
        <v>358</v>
      </c>
      <c r="E75" s="48" t="s">
        <v>259</v>
      </c>
      <c r="F75" s="24" t="s">
        <v>376</v>
      </c>
      <c r="G75" s="124"/>
    </row>
    <row r="76" spans="1:7" s="4" customFormat="1" ht="29.25" customHeight="1" hidden="1">
      <c r="A76" s="26" t="s">
        <v>453</v>
      </c>
      <c r="B76" s="37" t="s">
        <v>155</v>
      </c>
      <c r="C76" s="24" t="s">
        <v>364</v>
      </c>
      <c r="D76" s="24" t="s">
        <v>358</v>
      </c>
      <c r="E76" s="48" t="s">
        <v>259</v>
      </c>
      <c r="F76" s="24" t="s">
        <v>377</v>
      </c>
      <c r="G76" s="124"/>
    </row>
    <row r="77" spans="1:7" s="4" customFormat="1" ht="29.25" customHeight="1" hidden="1">
      <c r="A77" s="28" t="s">
        <v>552</v>
      </c>
      <c r="B77" s="37"/>
      <c r="C77" s="24"/>
      <c r="D77" s="24"/>
      <c r="E77" s="71" t="s">
        <v>554</v>
      </c>
      <c r="F77" s="24"/>
      <c r="G77" s="124">
        <f>'расх 21 г'!G300</f>
        <v>0</v>
      </c>
    </row>
    <row r="78" spans="1:7" s="4" customFormat="1" ht="29.25" customHeight="1">
      <c r="A78" s="46" t="s">
        <v>169</v>
      </c>
      <c r="B78" s="44" t="s">
        <v>155</v>
      </c>
      <c r="C78" s="45" t="s">
        <v>364</v>
      </c>
      <c r="D78" s="45" t="s">
        <v>358</v>
      </c>
      <c r="E78" s="51" t="s">
        <v>260</v>
      </c>
      <c r="F78" s="45"/>
      <c r="G78" s="124">
        <f>G79</f>
        <v>242.25232</v>
      </c>
    </row>
    <row r="79" spans="1:7" s="4" customFormat="1" ht="29.25" customHeight="1">
      <c r="A79" s="59" t="s">
        <v>170</v>
      </c>
      <c r="B79" s="37" t="s">
        <v>155</v>
      </c>
      <c r="C79" s="24" t="s">
        <v>364</v>
      </c>
      <c r="D79" s="24" t="s">
        <v>358</v>
      </c>
      <c r="E79" s="48" t="s">
        <v>261</v>
      </c>
      <c r="F79" s="24"/>
      <c r="G79" s="124">
        <f>G80</f>
        <v>242.25232</v>
      </c>
    </row>
    <row r="80" spans="1:7" s="4" customFormat="1" ht="29.25" customHeight="1">
      <c r="A80" s="59" t="s">
        <v>228</v>
      </c>
      <c r="B80" s="37" t="s">
        <v>155</v>
      </c>
      <c r="C80" s="24" t="s">
        <v>364</v>
      </c>
      <c r="D80" s="24" t="s">
        <v>358</v>
      </c>
      <c r="E80" s="48" t="s">
        <v>261</v>
      </c>
      <c r="F80" s="40" t="s">
        <v>536</v>
      </c>
      <c r="G80" s="124">
        <f>G81</f>
        <v>242.25232</v>
      </c>
    </row>
    <row r="81" spans="1:7" s="4" customFormat="1" ht="29.25" customHeight="1">
      <c r="A81" s="26" t="s">
        <v>289</v>
      </c>
      <c r="B81" s="37" t="s">
        <v>155</v>
      </c>
      <c r="C81" s="24" t="s">
        <v>364</v>
      </c>
      <c r="D81" s="24" t="s">
        <v>358</v>
      </c>
      <c r="E81" s="48" t="s">
        <v>261</v>
      </c>
      <c r="F81" s="40" t="s">
        <v>424</v>
      </c>
      <c r="G81" s="124">
        <f>'расх 21 г'!G309</f>
        <v>242.25232</v>
      </c>
    </row>
    <row r="82" spans="1:7" s="4" customFormat="1" ht="29.25" customHeight="1">
      <c r="A82" s="426" t="s">
        <v>746</v>
      </c>
      <c r="B82" s="37"/>
      <c r="C82" s="24"/>
      <c r="D82" s="24"/>
      <c r="E82" s="117" t="s">
        <v>747</v>
      </c>
      <c r="F82" s="40" t="s">
        <v>233</v>
      </c>
      <c r="G82" s="124">
        <f>G83</f>
        <v>316.16999999999996</v>
      </c>
    </row>
    <row r="83" spans="1:7" s="4" customFormat="1" ht="29.25" customHeight="1">
      <c r="A83" s="28" t="s">
        <v>232</v>
      </c>
      <c r="B83" s="37"/>
      <c r="C83" s="24"/>
      <c r="D83" s="24"/>
      <c r="E83" s="117" t="s">
        <v>747</v>
      </c>
      <c r="F83" s="40" t="s">
        <v>195</v>
      </c>
      <c r="G83" s="124">
        <f>'расх 21 г'!G315</f>
        <v>316.16999999999996</v>
      </c>
    </row>
    <row r="84" spans="1:7" s="4" customFormat="1" ht="29.25" customHeight="1">
      <c r="A84" s="206" t="s">
        <v>765</v>
      </c>
      <c r="B84" s="37"/>
      <c r="C84" s="24"/>
      <c r="D84" s="24"/>
      <c r="E84" s="356" t="s">
        <v>766</v>
      </c>
      <c r="F84" s="40" t="s">
        <v>233</v>
      </c>
      <c r="G84" s="124">
        <f>G85</f>
        <v>20.43386</v>
      </c>
    </row>
    <row r="85" spans="1:7" s="4" customFormat="1" ht="29.25" customHeight="1">
      <c r="A85" s="28" t="s">
        <v>232</v>
      </c>
      <c r="B85" s="37"/>
      <c r="C85" s="24"/>
      <c r="D85" s="24"/>
      <c r="E85" s="356" t="s">
        <v>766</v>
      </c>
      <c r="F85" s="40" t="s">
        <v>195</v>
      </c>
      <c r="G85" s="124">
        <f>'расх 21 г'!G320</f>
        <v>20.43386</v>
      </c>
    </row>
    <row r="86" spans="1:7" s="4" customFormat="1" ht="39.75" customHeight="1">
      <c r="A86" s="77" t="s">
        <v>737</v>
      </c>
      <c r="B86" s="37"/>
      <c r="C86" s="24"/>
      <c r="D86" s="24"/>
      <c r="E86" s="74" t="s">
        <v>292</v>
      </c>
      <c r="F86" s="40"/>
      <c r="G86" s="320">
        <f>G87</f>
        <v>1591.998</v>
      </c>
    </row>
    <row r="87" spans="1:7" s="4" customFormat="1" ht="29.25" customHeight="1">
      <c r="A87" s="182" t="s">
        <v>725</v>
      </c>
      <c r="B87" s="37"/>
      <c r="C87" s="24"/>
      <c r="D87" s="24"/>
      <c r="E87" s="48" t="s">
        <v>440</v>
      </c>
      <c r="F87" s="40" t="s">
        <v>546</v>
      </c>
      <c r="G87" s="124">
        <f>G88+G89</f>
        <v>1591.998</v>
      </c>
    </row>
    <row r="88" spans="1:7" s="4" customFormat="1" ht="29.25" customHeight="1">
      <c r="A88" s="28" t="s">
        <v>543</v>
      </c>
      <c r="B88" s="37"/>
      <c r="C88" s="24"/>
      <c r="D88" s="24"/>
      <c r="E88" s="48" t="s">
        <v>544</v>
      </c>
      <c r="F88" s="40" t="s">
        <v>7</v>
      </c>
      <c r="G88" s="124">
        <f>'расх 21 г'!G196</f>
        <v>1589.998</v>
      </c>
    </row>
    <row r="89" spans="1:7" s="4" customFormat="1" ht="29.25" customHeight="1">
      <c r="A89" s="334" t="s">
        <v>545</v>
      </c>
      <c r="B89" s="37"/>
      <c r="C89" s="24"/>
      <c r="D89" s="24"/>
      <c r="E89" s="48" t="s">
        <v>441</v>
      </c>
      <c r="F89" s="40" t="s">
        <v>7</v>
      </c>
      <c r="G89" s="124">
        <f>'расх 21 г'!G201</f>
        <v>2</v>
      </c>
    </row>
    <row r="90" spans="1:7" s="4" customFormat="1" ht="29.25" customHeight="1">
      <c r="A90" s="359" t="s">
        <v>724</v>
      </c>
      <c r="B90" s="37"/>
      <c r="C90" s="24"/>
      <c r="D90" s="24"/>
      <c r="E90" s="74" t="s">
        <v>65</v>
      </c>
      <c r="F90" s="40"/>
      <c r="G90" s="124">
        <f>G91</f>
        <v>404.04</v>
      </c>
    </row>
    <row r="91" spans="1:7" s="4" customFormat="1" ht="45" customHeight="1">
      <c r="A91" s="424" t="s">
        <v>727</v>
      </c>
      <c r="B91" s="37"/>
      <c r="C91" s="24"/>
      <c r="D91" s="24"/>
      <c r="E91" s="71" t="s">
        <v>728</v>
      </c>
      <c r="F91" s="40" t="s">
        <v>195</v>
      </c>
      <c r="G91" s="124">
        <f>G92</f>
        <v>404.04</v>
      </c>
    </row>
    <row r="92" spans="1:7" s="4" customFormat="1" ht="29.25" customHeight="1">
      <c r="A92" s="125" t="s">
        <v>234</v>
      </c>
      <c r="B92" s="37"/>
      <c r="C92" s="24"/>
      <c r="D92" s="24"/>
      <c r="E92" s="71" t="s">
        <v>728</v>
      </c>
      <c r="F92" s="40" t="s">
        <v>377</v>
      </c>
      <c r="G92" s="124">
        <f>'расх 21 г'!G149</f>
        <v>404.04</v>
      </c>
    </row>
    <row r="93" spans="1:7" s="4" customFormat="1" ht="29.25" customHeight="1">
      <c r="A93" s="64" t="s">
        <v>732</v>
      </c>
      <c r="B93" s="37"/>
      <c r="C93" s="24"/>
      <c r="D93" s="24"/>
      <c r="E93" s="74" t="s">
        <v>638</v>
      </c>
      <c r="F93" s="40"/>
      <c r="G93" s="320">
        <f>G94</f>
        <v>0</v>
      </c>
    </row>
    <row r="94" spans="1:7" s="4" customFormat="1" ht="29.25" customHeight="1">
      <c r="A94" s="26" t="s">
        <v>637</v>
      </c>
      <c r="B94" s="37"/>
      <c r="C94" s="24"/>
      <c r="D94" s="24"/>
      <c r="E94" s="71" t="s">
        <v>639</v>
      </c>
      <c r="F94" s="40" t="s">
        <v>233</v>
      </c>
      <c r="G94" s="124">
        <f>G95</f>
        <v>0</v>
      </c>
    </row>
    <row r="95" spans="1:7" s="4" customFormat="1" ht="29.25" customHeight="1">
      <c r="A95" s="28" t="s">
        <v>232</v>
      </c>
      <c r="B95" s="37"/>
      <c r="C95" s="24"/>
      <c r="D95" s="24"/>
      <c r="E95" s="71" t="s">
        <v>639</v>
      </c>
      <c r="F95" s="40" t="s">
        <v>195</v>
      </c>
      <c r="G95" s="124">
        <f>G96</f>
        <v>0</v>
      </c>
    </row>
    <row r="96" spans="1:7" s="4" customFormat="1" ht="27.75" customHeight="1">
      <c r="A96" s="26" t="s">
        <v>453</v>
      </c>
      <c r="B96" s="37"/>
      <c r="C96" s="24"/>
      <c r="D96" s="24"/>
      <c r="E96" s="71" t="s">
        <v>639</v>
      </c>
      <c r="F96" s="29" t="s">
        <v>377</v>
      </c>
      <c r="G96" s="124">
        <f>'расх 21 г'!G224</f>
        <v>0</v>
      </c>
    </row>
    <row r="97" spans="1:10" s="4" customFormat="1" ht="25.5" customHeight="1">
      <c r="A97" s="113" t="s">
        <v>62</v>
      </c>
      <c r="B97" s="122"/>
      <c r="C97" s="114"/>
      <c r="D97" s="114"/>
      <c r="E97" s="71"/>
      <c r="F97" s="114"/>
      <c r="G97" s="336">
        <f>G16+G31+G38+G46+G93+G86+G90</f>
        <v>20158.20596</v>
      </c>
      <c r="J97" s="126"/>
    </row>
    <row r="98" spans="1:7" s="4" customFormat="1" ht="28.5" customHeight="1">
      <c r="A98" s="116" t="s">
        <v>227</v>
      </c>
      <c r="B98" s="36" t="s">
        <v>58</v>
      </c>
      <c r="C98" s="55" t="s">
        <v>358</v>
      </c>
      <c r="D98" s="55" t="s">
        <v>359</v>
      </c>
      <c r="E98" s="55" t="s">
        <v>105</v>
      </c>
      <c r="F98" s="56"/>
      <c r="G98" s="376">
        <f>G99</f>
        <v>1356.1563800000001</v>
      </c>
    </row>
    <row r="99" spans="1:7" s="4" customFormat="1" ht="15.75">
      <c r="A99" s="15" t="s">
        <v>184</v>
      </c>
      <c r="B99" s="37" t="s">
        <v>58</v>
      </c>
      <c r="C99" s="90" t="s">
        <v>358</v>
      </c>
      <c r="D99" s="90" t="s">
        <v>359</v>
      </c>
      <c r="E99" s="70" t="s">
        <v>106</v>
      </c>
      <c r="F99" s="90"/>
      <c r="G99" s="377">
        <f>G100</f>
        <v>1356.1563800000001</v>
      </c>
    </row>
    <row r="100" spans="1:7" s="4" customFormat="1" ht="25.5">
      <c r="A100" s="15" t="s">
        <v>185</v>
      </c>
      <c r="B100" s="37" t="s">
        <v>58</v>
      </c>
      <c r="C100" s="70" t="s">
        <v>358</v>
      </c>
      <c r="D100" s="70" t="s">
        <v>359</v>
      </c>
      <c r="E100" s="70" t="s">
        <v>107</v>
      </c>
      <c r="F100" s="90"/>
      <c r="G100" s="377">
        <f>G101</f>
        <v>1356.1563800000001</v>
      </c>
    </row>
    <row r="101" spans="1:7" s="68" customFormat="1" ht="27" customHeight="1">
      <c r="A101" s="59" t="s">
        <v>228</v>
      </c>
      <c r="B101" s="37" t="s">
        <v>58</v>
      </c>
      <c r="C101" s="70" t="s">
        <v>358</v>
      </c>
      <c r="D101" s="70" t="s">
        <v>359</v>
      </c>
      <c r="E101" s="70" t="s">
        <v>107</v>
      </c>
      <c r="F101" s="90" t="s">
        <v>536</v>
      </c>
      <c r="G101" s="377">
        <f>G102</f>
        <v>1356.1563800000001</v>
      </c>
    </row>
    <row r="102" spans="1:7" s="4" customFormat="1" ht="15" customHeight="1">
      <c r="A102" s="59" t="s">
        <v>229</v>
      </c>
      <c r="B102" s="37" t="s">
        <v>58</v>
      </c>
      <c r="C102" s="70" t="s">
        <v>358</v>
      </c>
      <c r="D102" s="70" t="s">
        <v>359</v>
      </c>
      <c r="E102" s="70" t="s">
        <v>107</v>
      </c>
      <c r="F102" s="90" t="s">
        <v>460</v>
      </c>
      <c r="G102" s="377">
        <f>'расх 21 г'!G22</f>
        <v>1356.1563800000001</v>
      </c>
    </row>
    <row r="103" spans="1:10" s="4" customFormat="1" ht="25.5" customHeight="1" hidden="1">
      <c r="A103" s="92" t="s">
        <v>186</v>
      </c>
      <c r="B103" s="60" t="s">
        <v>58</v>
      </c>
      <c r="C103" s="86" t="s">
        <v>358</v>
      </c>
      <c r="D103" s="86" t="s">
        <v>359</v>
      </c>
      <c r="E103" s="86" t="s">
        <v>107</v>
      </c>
      <c r="F103" s="86">
        <v>121</v>
      </c>
      <c r="G103" s="375"/>
      <c r="J103" s="126"/>
    </row>
    <row r="104" spans="1:7" s="4" customFormat="1" ht="51.75" customHeight="1" hidden="1">
      <c r="A104" s="92" t="s">
        <v>188</v>
      </c>
      <c r="B104" s="60" t="s">
        <v>58</v>
      </c>
      <c r="C104" s="86" t="s">
        <v>358</v>
      </c>
      <c r="D104" s="86" t="s">
        <v>359</v>
      </c>
      <c r="E104" s="86" t="s">
        <v>107</v>
      </c>
      <c r="F104" s="86" t="s">
        <v>189</v>
      </c>
      <c r="G104" s="375"/>
    </row>
    <row r="105" spans="1:7" s="4" customFormat="1" ht="26.25" customHeight="1">
      <c r="A105" s="116" t="s">
        <v>190</v>
      </c>
      <c r="B105" s="36" t="s">
        <v>58</v>
      </c>
      <c r="C105" s="34" t="s">
        <v>358</v>
      </c>
      <c r="D105" s="34" t="s">
        <v>361</v>
      </c>
      <c r="E105" s="55" t="s">
        <v>108</v>
      </c>
      <c r="F105" s="34"/>
      <c r="G105" s="123">
        <f>G106</f>
        <v>1075.7341099999999</v>
      </c>
    </row>
    <row r="106" spans="1:7" s="4" customFormat="1" ht="15.75">
      <c r="A106" s="94" t="s">
        <v>230</v>
      </c>
      <c r="B106" s="37" t="s">
        <v>58</v>
      </c>
      <c r="C106" s="29" t="s">
        <v>358</v>
      </c>
      <c r="D106" s="29" t="s">
        <v>361</v>
      </c>
      <c r="E106" s="70" t="s">
        <v>109</v>
      </c>
      <c r="F106" s="40"/>
      <c r="G106" s="124">
        <f>G107</f>
        <v>1075.7341099999999</v>
      </c>
    </row>
    <row r="107" spans="1:7" s="4" customFormat="1" ht="25.5">
      <c r="A107" s="15" t="s">
        <v>185</v>
      </c>
      <c r="B107" s="37" t="s">
        <v>58</v>
      </c>
      <c r="C107" s="29" t="s">
        <v>358</v>
      </c>
      <c r="D107" s="29" t="s">
        <v>361</v>
      </c>
      <c r="E107" s="70" t="s">
        <v>110</v>
      </c>
      <c r="F107" s="40"/>
      <c r="G107" s="377">
        <f>G108</f>
        <v>1075.7341099999999</v>
      </c>
    </row>
    <row r="108" spans="1:7" s="4" customFormat="1" ht="39.75" customHeight="1">
      <c r="A108" s="59" t="s">
        <v>228</v>
      </c>
      <c r="B108" s="37" t="s">
        <v>58</v>
      </c>
      <c r="C108" s="29" t="s">
        <v>358</v>
      </c>
      <c r="D108" s="29" t="s">
        <v>361</v>
      </c>
      <c r="E108" s="70" t="s">
        <v>110</v>
      </c>
      <c r="F108" s="40" t="s">
        <v>536</v>
      </c>
      <c r="G108" s="377">
        <f>G109</f>
        <v>1075.7341099999999</v>
      </c>
    </row>
    <row r="109" spans="1:10" s="4" customFormat="1" ht="26.25" customHeight="1">
      <c r="A109" s="59" t="s">
        <v>229</v>
      </c>
      <c r="B109" s="37" t="s">
        <v>58</v>
      </c>
      <c r="C109" s="29" t="s">
        <v>358</v>
      </c>
      <c r="D109" s="29" t="s">
        <v>361</v>
      </c>
      <c r="E109" s="70" t="s">
        <v>110</v>
      </c>
      <c r="F109" s="40" t="s">
        <v>460</v>
      </c>
      <c r="G109" s="377">
        <f>'расх 21 г'!G30</f>
        <v>1075.7341099999999</v>
      </c>
      <c r="J109" s="127"/>
    </row>
    <row r="110" spans="1:7" s="4" customFormat="1" ht="27" customHeight="1" hidden="1">
      <c r="A110" s="92" t="s">
        <v>186</v>
      </c>
      <c r="B110" s="60" t="s">
        <v>58</v>
      </c>
      <c r="C110" s="86" t="s">
        <v>358</v>
      </c>
      <c r="D110" s="86" t="s">
        <v>361</v>
      </c>
      <c r="E110" s="86" t="s">
        <v>110</v>
      </c>
      <c r="F110" s="86">
        <v>121</v>
      </c>
      <c r="G110" s="375"/>
    </row>
    <row r="111" spans="1:7" s="4" customFormat="1" ht="52.5" customHeight="1" hidden="1">
      <c r="A111" s="92" t="s">
        <v>188</v>
      </c>
      <c r="B111" s="60" t="s">
        <v>58</v>
      </c>
      <c r="C111" s="86" t="s">
        <v>358</v>
      </c>
      <c r="D111" s="86" t="s">
        <v>361</v>
      </c>
      <c r="E111" s="86" t="s">
        <v>110</v>
      </c>
      <c r="F111" s="86" t="s">
        <v>189</v>
      </c>
      <c r="G111" s="375"/>
    </row>
    <row r="112" spans="1:7" s="4" customFormat="1" ht="26.25" customHeight="1">
      <c r="A112" s="54" t="s">
        <v>191</v>
      </c>
      <c r="B112" s="37" t="s">
        <v>58</v>
      </c>
      <c r="C112" s="29" t="s">
        <v>358</v>
      </c>
      <c r="D112" s="29" t="s">
        <v>360</v>
      </c>
      <c r="E112" s="55" t="s">
        <v>111</v>
      </c>
      <c r="F112" s="34"/>
      <c r="G112" s="123">
        <f>G113+G164+G204+G133</f>
        <v>26336.59594</v>
      </c>
    </row>
    <row r="113" spans="1:7" s="4" customFormat="1" ht="25.5">
      <c r="A113" s="28" t="s">
        <v>231</v>
      </c>
      <c r="B113" s="37" t="s">
        <v>58</v>
      </c>
      <c r="C113" s="29" t="s">
        <v>358</v>
      </c>
      <c r="D113" s="29" t="s">
        <v>360</v>
      </c>
      <c r="E113" s="70" t="s">
        <v>112</v>
      </c>
      <c r="F113" s="29"/>
      <c r="G113" s="124">
        <f>G114+G120</f>
        <v>12021.305960000002</v>
      </c>
    </row>
    <row r="114" spans="1:7" s="4" customFormat="1" ht="25.5">
      <c r="A114" s="15" t="s">
        <v>185</v>
      </c>
      <c r="B114" s="37" t="s">
        <v>58</v>
      </c>
      <c r="C114" s="29" t="s">
        <v>358</v>
      </c>
      <c r="D114" s="29" t="s">
        <v>360</v>
      </c>
      <c r="E114" s="70" t="s">
        <v>113</v>
      </c>
      <c r="F114" s="29"/>
      <c r="G114" s="335">
        <f>G115</f>
        <v>9376.67078</v>
      </c>
    </row>
    <row r="115" spans="1:7" s="4" customFormat="1" ht="41.25" customHeight="1">
      <c r="A115" s="59" t="s">
        <v>228</v>
      </c>
      <c r="B115" s="37" t="s">
        <v>58</v>
      </c>
      <c r="C115" s="29" t="s">
        <v>358</v>
      </c>
      <c r="D115" s="29" t="s">
        <v>360</v>
      </c>
      <c r="E115" s="70" t="s">
        <v>113</v>
      </c>
      <c r="F115" s="29" t="s">
        <v>536</v>
      </c>
      <c r="G115" s="335">
        <f>G116</f>
        <v>9376.67078</v>
      </c>
    </row>
    <row r="116" spans="1:7" s="4" customFormat="1" ht="19.5" customHeight="1">
      <c r="A116" s="15" t="s">
        <v>194</v>
      </c>
      <c r="B116" s="37" t="s">
        <v>58</v>
      </c>
      <c r="C116" s="29" t="s">
        <v>358</v>
      </c>
      <c r="D116" s="29" t="s">
        <v>360</v>
      </c>
      <c r="E116" s="70" t="s">
        <v>113</v>
      </c>
      <c r="F116" s="29" t="s">
        <v>460</v>
      </c>
      <c r="G116" s="335">
        <f>'расх 21 г'!G38</f>
        <v>9376.67078</v>
      </c>
    </row>
    <row r="117" spans="1:7" s="4" customFormat="1" ht="29.25" customHeight="1" hidden="1">
      <c r="A117" s="92" t="s">
        <v>186</v>
      </c>
      <c r="B117" s="60" t="s">
        <v>58</v>
      </c>
      <c r="C117" s="72" t="s">
        <v>358</v>
      </c>
      <c r="D117" s="72" t="s">
        <v>360</v>
      </c>
      <c r="E117" s="86" t="s">
        <v>113</v>
      </c>
      <c r="F117" s="72" t="s">
        <v>373</v>
      </c>
      <c r="G117" s="124">
        <v>5080</v>
      </c>
    </row>
    <row r="118" spans="1:7" s="4" customFormat="1" ht="28.5" customHeight="1" hidden="1">
      <c r="A118" s="92" t="s">
        <v>197</v>
      </c>
      <c r="B118" s="60" t="s">
        <v>58</v>
      </c>
      <c r="C118" s="72" t="s">
        <v>358</v>
      </c>
      <c r="D118" s="72" t="s">
        <v>360</v>
      </c>
      <c r="E118" s="86" t="s">
        <v>113</v>
      </c>
      <c r="F118" s="72" t="s">
        <v>374</v>
      </c>
      <c r="G118" s="124">
        <v>2.34</v>
      </c>
    </row>
    <row r="119" spans="1:7" s="4" customFormat="1" ht="38.25" hidden="1">
      <c r="A119" s="92" t="s">
        <v>188</v>
      </c>
      <c r="B119" s="60" t="s">
        <v>58</v>
      </c>
      <c r="C119" s="72" t="s">
        <v>358</v>
      </c>
      <c r="D119" s="72" t="s">
        <v>360</v>
      </c>
      <c r="E119" s="86" t="s">
        <v>113</v>
      </c>
      <c r="F119" s="72" t="s">
        <v>189</v>
      </c>
      <c r="G119" s="124">
        <v>1417.445</v>
      </c>
    </row>
    <row r="120" spans="1:7" s="4" customFormat="1" ht="27" customHeight="1">
      <c r="A120" s="15" t="s">
        <v>193</v>
      </c>
      <c r="B120" s="37" t="s">
        <v>58</v>
      </c>
      <c r="C120" s="29" t="s">
        <v>358</v>
      </c>
      <c r="D120" s="29" t="s">
        <v>360</v>
      </c>
      <c r="E120" s="70" t="s">
        <v>114</v>
      </c>
      <c r="F120" s="29"/>
      <c r="G120" s="124">
        <f>G121+G125</f>
        <v>2644.63518</v>
      </c>
    </row>
    <row r="121" spans="1:7" s="4" customFormat="1" ht="16.5" customHeight="1">
      <c r="A121" s="28" t="s">
        <v>232</v>
      </c>
      <c r="B121" s="37" t="s">
        <v>58</v>
      </c>
      <c r="C121" s="29" t="s">
        <v>358</v>
      </c>
      <c r="D121" s="29" t="s">
        <v>360</v>
      </c>
      <c r="E121" s="70" t="s">
        <v>114</v>
      </c>
      <c r="F121" s="29" t="s">
        <v>233</v>
      </c>
      <c r="G121" s="124">
        <f>G122</f>
        <v>1552.20441</v>
      </c>
    </row>
    <row r="122" spans="1:7" s="4" customFormat="1" ht="16.5" customHeight="1">
      <c r="A122" s="15" t="s">
        <v>234</v>
      </c>
      <c r="B122" s="37" t="s">
        <v>58</v>
      </c>
      <c r="C122" s="29" t="s">
        <v>358</v>
      </c>
      <c r="D122" s="29" t="s">
        <v>360</v>
      </c>
      <c r="E122" s="70" t="s">
        <v>114</v>
      </c>
      <c r="F122" s="29" t="s">
        <v>195</v>
      </c>
      <c r="G122" s="124">
        <f>'расх 21 г'!G44</f>
        <v>1552.20441</v>
      </c>
    </row>
    <row r="123" spans="1:7" s="4" customFormat="1" ht="66.75" customHeight="1" hidden="1">
      <c r="A123" s="65" t="s">
        <v>375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376</v>
      </c>
      <c r="G123" s="124">
        <v>441.02</v>
      </c>
    </row>
    <row r="124" spans="1:7" s="4" customFormat="1" ht="18" customHeight="1" hidden="1">
      <c r="A124" s="65" t="s">
        <v>453</v>
      </c>
      <c r="B124" s="60" t="s">
        <v>58</v>
      </c>
      <c r="C124" s="72" t="s">
        <v>358</v>
      </c>
      <c r="D124" s="72" t="s">
        <v>360</v>
      </c>
      <c r="E124" s="86" t="s">
        <v>114</v>
      </c>
      <c r="F124" s="72" t="s">
        <v>377</v>
      </c>
      <c r="G124" s="124">
        <v>1044.489</v>
      </c>
    </row>
    <row r="125" spans="1:7" s="4" customFormat="1" ht="17.25" customHeight="1">
      <c r="A125" s="28" t="s">
        <v>45</v>
      </c>
      <c r="B125" s="37" t="s">
        <v>58</v>
      </c>
      <c r="C125" s="29" t="s">
        <v>358</v>
      </c>
      <c r="D125" s="29" t="s">
        <v>360</v>
      </c>
      <c r="E125" s="70" t="s">
        <v>114</v>
      </c>
      <c r="F125" s="29" t="s">
        <v>235</v>
      </c>
      <c r="G125" s="124">
        <f>G126+G129+G128</f>
        <v>1092.43077</v>
      </c>
    </row>
    <row r="126" spans="1:7" s="4" customFormat="1" ht="17.25" customHeight="1" hidden="1">
      <c r="A126" s="28" t="s">
        <v>236</v>
      </c>
      <c r="B126" s="37" t="s">
        <v>58</v>
      </c>
      <c r="C126" s="29" t="s">
        <v>358</v>
      </c>
      <c r="D126" s="29" t="s">
        <v>360</v>
      </c>
      <c r="E126" s="117" t="s">
        <v>114</v>
      </c>
      <c r="F126" s="29" t="s">
        <v>237</v>
      </c>
      <c r="G126" s="124">
        <f>'расх 21 г'!G50</f>
        <v>0</v>
      </c>
    </row>
    <row r="127" spans="1:7" ht="39.75" customHeight="1" hidden="1">
      <c r="A127" s="97" t="s">
        <v>238</v>
      </c>
      <c r="B127" s="60" t="s">
        <v>58</v>
      </c>
      <c r="C127" s="72" t="s">
        <v>358</v>
      </c>
      <c r="D127" s="72" t="s">
        <v>360</v>
      </c>
      <c r="E127" s="86" t="s">
        <v>114</v>
      </c>
      <c r="F127" s="72" t="s">
        <v>295</v>
      </c>
      <c r="G127" s="124"/>
    </row>
    <row r="128" spans="1:7" ht="19.5" customHeight="1">
      <c r="A128" s="428"/>
      <c r="B128" s="429"/>
      <c r="C128" s="430"/>
      <c r="D128" s="430"/>
      <c r="E128" s="431" t="s">
        <v>764</v>
      </c>
      <c r="F128" s="430" t="s">
        <v>295</v>
      </c>
      <c r="G128" s="124">
        <f>'расх 21 г'!G52</f>
        <v>1060.23613</v>
      </c>
    </row>
    <row r="129" spans="1:7" ht="15.75" customHeight="1">
      <c r="A129" s="28" t="s">
        <v>239</v>
      </c>
      <c r="B129" s="37" t="s">
        <v>58</v>
      </c>
      <c r="C129" s="29" t="s">
        <v>358</v>
      </c>
      <c r="D129" s="29" t="s">
        <v>360</v>
      </c>
      <c r="E129" s="70" t="s">
        <v>114</v>
      </c>
      <c r="F129" s="29" t="s">
        <v>198</v>
      </c>
      <c r="G129" s="124">
        <f>'расх 21 г'!G53</f>
        <v>32.19464</v>
      </c>
    </row>
    <row r="130" spans="1:7" ht="27" customHeight="1" hidden="1">
      <c r="A130" s="65" t="s">
        <v>240</v>
      </c>
      <c r="B130" s="60" t="s">
        <v>58</v>
      </c>
      <c r="C130" s="72" t="s">
        <v>358</v>
      </c>
      <c r="D130" s="72" t="s">
        <v>360</v>
      </c>
      <c r="E130" s="86" t="s">
        <v>114</v>
      </c>
      <c r="F130" s="72" t="s">
        <v>379</v>
      </c>
      <c r="G130" s="124"/>
    </row>
    <row r="131" spans="1:7" ht="42" customHeight="1" hidden="1">
      <c r="A131" s="65" t="s">
        <v>201</v>
      </c>
      <c r="B131" s="60" t="s">
        <v>58</v>
      </c>
      <c r="C131" s="72" t="s">
        <v>358</v>
      </c>
      <c r="D131" s="72" t="s">
        <v>360</v>
      </c>
      <c r="E131" s="86" t="s">
        <v>114</v>
      </c>
      <c r="F131" s="72" t="s">
        <v>200</v>
      </c>
      <c r="G131" s="124"/>
    </row>
    <row r="132" spans="1:7" ht="16.5" customHeight="1" hidden="1">
      <c r="A132" s="28" t="s">
        <v>191</v>
      </c>
      <c r="B132" s="37" t="s">
        <v>58</v>
      </c>
      <c r="C132" s="29" t="s">
        <v>364</v>
      </c>
      <c r="D132" s="29" t="s">
        <v>358</v>
      </c>
      <c r="E132" s="70" t="s">
        <v>111</v>
      </c>
      <c r="F132" s="22"/>
      <c r="G132" s="371">
        <f>G133</f>
        <v>9326.37621</v>
      </c>
    </row>
    <row r="133" spans="1:7" ht="15.75">
      <c r="A133" s="64" t="s">
        <v>203</v>
      </c>
      <c r="B133" s="58" t="s">
        <v>58</v>
      </c>
      <c r="C133" s="50" t="s">
        <v>364</v>
      </c>
      <c r="D133" s="50" t="s">
        <v>358</v>
      </c>
      <c r="E133" s="386" t="s">
        <v>130</v>
      </c>
      <c r="F133" s="387"/>
      <c r="G133" s="388">
        <f>'расх 21 г'!G227</f>
        <v>9326.37621</v>
      </c>
    </row>
    <row r="134" spans="1:7" ht="28.5" customHeight="1" hidden="1">
      <c r="A134" s="28" t="s">
        <v>267</v>
      </c>
      <c r="B134" s="37" t="s">
        <v>58</v>
      </c>
      <c r="C134" s="29" t="s">
        <v>364</v>
      </c>
      <c r="D134" s="29" t="s">
        <v>358</v>
      </c>
      <c r="E134" s="70" t="s">
        <v>131</v>
      </c>
      <c r="F134" s="22"/>
      <c r="G134" s="371">
        <f>G135</f>
        <v>0</v>
      </c>
    </row>
    <row r="135" spans="1:7" ht="28.5" customHeight="1" hidden="1">
      <c r="A135" s="59" t="s">
        <v>228</v>
      </c>
      <c r="B135" s="37" t="s">
        <v>58</v>
      </c>
      <c r="C135" s="29" t="s">
        <v>364</v>
      </c>
      <c r="D135" s="29" t="s">
        <v>358</v>
      </c>
      <c r="E135" s="70" t="s">
        <v>131</v>
      </c>
      <c r="F135" s="22" t="s">
        <v>536</v>
      </c>
      <c r="G135" s="371">
        <f>G136</f>
        <v>0</v>
      </c>
    </row>
    <row r="136" spans="1:7" ht="29.25" customHeight="1" hidden="1">
      <c r="A136" s="28" t="s">
        <v>289</v>
      </c>
      <c r="B136" s="37" t="s">
        <v>58</v>
      </c>
      <c r="C136" s="29" t="s">
        <v>364</v>
      </c>
      <c r="D136" s="29" t="s">
        <v>358</v>
      </c>
      <c r="E136" s="70" t="s">
        <v>131</v>
      </c>
      <c r="F136" s="22" t="s">
        <v>424</v>
      </c>
      <c r="G136" s="371"/>
    </row>
    <row r="137" spans="1:7" ht="51" customHeight="1" hidden="1">
      <c r="A137" s="65" t="s">
        <v>268</v>
      </c>
      <c r="B137" s="37" t="s">
        <v>58</v>
      </c>
      <c r="C137" s="72" t="s">
        <v>364</v>
      </c>
      <c r="D137" s="72" t="s">
        <v>358</v>
      </c>
      <c r="E137" s="86" t="s">
        <v>131</v>
      </c>
      <c r="F137" s="72" t="s">
        <v>396</v>
      </c>
      <c r="G137" s="371"/>
    </row>
    <row r="138" spans="1:7" ht="17.25" customHeight="1" hidden="1">
      <c r="A138" s="65" t="s">
        <v>269</v>
      </c>
      <c r="B138" s="37" t="s">
        <v>58</v>
      </c>
      <c r="C138" s="72" t="s">
        <v>364</v>
      </c>
      <c r="D138" s="72" t="s">
        <v>358</v>
      </c>
      <c r="E138" s="86" t="s">
        <v>131</v>
      </c>
      <c r="F138" s="72" t="s">
        <v>397</v>
      </c>
      <c r="G138" s="371"/>
    </row>
    <row r="139" spans="1:7" ht="25.5" hidden="1">
      <c r="A139" s="65" t="s">
        <v>270</v>
      </c>
      <c r="B139" s="37" t="s">
        <v>58</v>
      </c>
      <c r="C139" s="72" t="s">
        <v>364</v>
      </c>
      <c r="D139" s="72" t="s">
        <v>358</v>
      </c>
      <c r="E139" s="86" t="s">
        <v>131</v>
      </c>
      <c r="F139" s="72" t="s">
        <v>187</v>
      </c>
      <c r="G139" s="371"/>
    </row>
    <row r="140" spans="1:7" ht="27.75" customHeight="1" hidden="1">
      <c r="A140" s="28" t="s">
        <v>272</v>
      </c>
      <c r="B140" s="37" t="s">
        <v>58</v>
      </c>
      <c r="C140" s="29" t="s">
        <v>364</v>
      </c>
      <c r="D140" s="29" t="s">
        <v>358</v>
      </c>
      <c r="E140" s="70" t="s">
        <v>133</v>
      </c>
      <c r="F140" s="22"/>
      <c r="G140" s="371">
        <f>G141</f>
        <v>0</v>
      </c>
    </row>
    <row r="141" spans="1:7" ht="27.75" customHeight="1" hidden="1">
      <c r="A141" s="59" t="s">
        <v>228</v>
      </c>
      <c r="B141" s="37" t="s">
        <v>58</v>
      </c>
      <c r="C141" s="29" t="s">
        <v>364</v>
      </c>
      <c r="D141" s="29" t="s">
        <v>358</v>
      </c>
      <c r="E141" s="70" t="s">
        <v>133</v>
      </c>
      <c r="F141" s="22" t="s">
        <v>536</v>
      </c>
      <c r="G141" s="371">
        <f>G142</f>
        <v>0</v>
      </c>
    </row>
    <row r="142" spans="1:7" ht="42" customHeight="1" hidden="1">
      <c r="A142" s="28" t="s">
        <v>63</v>
      </c>
      <c r="B142" s="37" t="s">
        <v>58</v>
      </c>
      <c r="C142" s="29" t="s">
        <v>364</v>
      </c>
      <c r="D142" s="29" t="s">
        <v>358</v>
      </c>
      <c r="E142" s="70" t="s">
        <v>133</v>
      </c>
      <c r="F142" s="22" t="s">
        <v>424</v>
      </c>
      <c r="G142" s="371"/>
    </row>
    <row r="143" spans="1:7" ht="42" customHeight="1" hidden="1">
      <c r="A143" s="65" t="s">
        <v>268</v>
      </c>
      <c r="B143" s="37" t="s">
        <v>58</v>
      </c>
      <c r="C143" s="72" t="s">
        <v>364</v>
      </c>
      <c r="D143" s="72" t="s">
        <v>358</v>
      </c>
      <c r="E143" s="86" t="s">
        <v>133</v>
      </c>
      <c r="F143" s="72" t="s">
        <v>396</v>
      </c>
      <c r="G143" s="371"/>
    </row>
    <row r="144" spans="1:7" ht="18" customHeight="1" hidden="1">
      <c r="A144" s="65" t="s">
        <v>269</v>
      </c>
      <c r="B144" s="37" t="s">
        <v>58</v>
      </c>
      <c r="C144" s="72" t="s">
        <v>364</v>
      </c>
      <c r="D144" s="72" t="s">
        <v>358</v>
      </c>
      <c r="E144" s="86" t="s">
        <v>273</v>
      </c>
      <c r="F144" s="72" t="s">
        <v>397</v>
      </c>
      <c r="G144" s="371"/>
    </row>
    <row r="145" spans="1:7" ht="29.25" customHeight="1" hidden="1">
      <c r="A145" s="65" t="s">
        <v>270</v>
      </c>
      <c r="B145" s="37" t="s">
        <v>58</v>
      </c>
      <c r="C145" s="72" t="s">
        <v>364</v>
      </c>
      <c r="D145" s="72" t="s">
        <v>358</v>
      </c>
      <c r="E145" s="86" t="s">
        <v>133</v>
      </c>
      <c r="F145" s="72" t="s">
        <v>187</v>
      </c>
      <c r="G145" s="371"/>
    </row>
    <row r="146" spans="1:7" ht="29.25" customHeight="1" hidden="1">
      <c r="A146" s="26" t="s">
        <v>72</v>
      </c>
      <c r="B146" s="37" t="s">
        <v>406</v>
      </c>
      <c r="C146" s="24" t="s">
        <v>364</v>
      </c>
      <c r="D146" s="24" t="s">
        <v>358</v>
      </c>
      <c r="E146" s="27" t="s">
        <v>135</v>
      </c>
      <c r="F146" s="24"/>
      <c r="G146" s="378">
        <f>G147</f>
        <v>0</v>
      </c>
    </row>
    <row r="147" spans="1:7" ht="29.25" customHeight="1" hidden="1">
      <c r="A147" s="59" t="s">
        <v>228</v>
      </c>
      <c r="B147" s="37" t="s">
        <v>406</v>
      </c>
      <c r="C147" s="24" t="s">
        <v>364</v>
      </c>
      <c r="D147" s="24" t="s">
        <v>358</v>
      </c>
      <c r="E147" s="27" t="s">
        <v>135</v>
      </c>
      <c r="F147" s="24" t="s">
        <v>536</v>
      </c>
      <c r="G147" s="378">
        <f>G148</f>
        <v>0</v>
      </c>
    </row>
    <row r="148" spans="1:7" ht="15.75" hidden="1">
      <c r="A148" s="26" t="s">
        <v>289</v>
      </c>
      <c r="B148" s="37" t="s">
        <v>406</v>
      </c>
      <c r="C148" s="24" t="s">
        <v>364</v>
      </c>
      <c r="D148" s="24" t="s">
        <v>358</v>
      </c>
      <c r="E148" s="27" t="s">
        <v>135</v>
      </c>
      <c r="F148" s="22" t="s">
        <v>424</v>
      </c>
      <c r="G148" s="378"/>
    </row>
    <row r="149" spans="1:8" ht="27" customHeight="1" hidden="1">
      <c r="A149" s="28" t="s">
        <v>599</v>
      </c>
      <c r="B149" s="37" t="s">
        <v>58</v>
      </c>
      <c r="C149" s="29" t="s">
        <v>364</v>
      </c>
      <c r="D149" s="29" t="s">
        <v>358</v>
      </c>
      <c r="E149" s="70" t="s">
        <v>598</v>
      </c>
      <c r="F149" s="29"/>
      <c r="G149" s="371">
        <f>G152+G156</f>
        <v>0</v>
      </c>
      <c r="H149" s="39"/>
    </row>
    <row r="150" spans="1:8" ht="27" customHeight="1">
      <c r="A150" s="28" t="s">
        <v>605</v>
      </c>
      <c r="B150" s="37"/>
      <c r="C150" s="29"/>
      <c r="D150" s="29"/>
      <c r="E150" s="70" t="s">
        <v>607</v>
      </c>
      <c r="F150" s="29" t="s">
        <v>396</v>
      </c>
      <c r="G150" s="371">
        <f>'расх 21 г'!G228</f>
        <v>5559.523999999999</v>
      </c>
      <c r="H150" s="39"/>
    </row>
    <row r="151" spans="1:8" ht="27" customHeight="1">
      <c r="A151" s="28" t="s">
        <v>606</v>
      </c>
      <c r="B151" s="37"/>
      <c r="C151" s="29"/>
      <c r="D151" s="29"/>
      <c r="E151" s="70" t="s">
        <v>607</v>
      </c>
      <c r="F151" s="29" t="s">
        <v>187</v>
      </c>
      <c r="G151" s="371">
        <f>'расх 21 г'!G229</f>
        <v>3694.78575</v>
      </c>
      <c r="H151" s="39"/>
    </row>
    <row r="152" spans="1:8" ht="19.5" customHeight="1">
      <c r="A152" s="28" t="s">
        <v>599</v>
      </c>
      <c r="B152" s="37" t="s">
        <v>58</v>
      </c>
      <c r="C152" s="29" t="s">
        <v>364</v>
      </c>
      <c r="D152" s="29" t="s">
        <v>358</v>
      </c>
      <c r="E152" s="70" t="s">
        <v>598</v>
      </c>
      <c r="F152" s="29" t="s">
        <v>233</v>
      </c>
      <c r="G152" s="371">
        <f>G153</f>
        <v>0</v>
      </c>
      <c r="H152" s="39"/>
    </row>
    <row r="153" spans="1:7" ht="27.75" customHeight="1">
      <c r="A153" s="15" t="s">
        <v>234</v>
      </c>
      <c r="B153" s="37" t="s">
        <v>58</v>
      </c>
      <c r="C153" s="29" t="s">
        <v>364</v>
      </c>
      <c r="D153" s="29" t="s">
        <v>358</v>
      </c>
      <c r="E153" s="70" t="s">
        <v>598</v>
      </c>
      <c r="F153" s="29" t="s">
        <v>195</v>
      </c>
      <c r="G153" s="371">
        <f>G155</f>
        <v>0</v>
      </c>
    </row>
    <row r="154" spans="1:7" ht="25.5" customHeight="1" hidden="1">
      <c r="A154" s="65" t="s">
        <v>375</v>
      </c>
      <c r="B154" s="37" t="s">
        <v>58</v>
      </c>
      <c r="C154" s="72" t="s">
        <v>364</v>
      </c>
      <c r="D154" s="72" t="s">
        <v>358</v>
      </c>
      <c r="E154" s="86" t="s">
        <v>132</v>
      </c>
      <c r="F154" s="72" t="s">
        <v>376</v>
      </c>
      <c r="G154" s="371"/>
    </row>
    <row r="155" spans="1:7" ht="27.75" customHeight="1">
      <c r="A155" s="28" t="s">
        <v>453</v>
      </c>
      <c r="B155" s="37" t="s">
        <v>58</v>
      </c>
      <c r="C155" s="72" t="s">
        <v>364</v>
      </c>
      <c r="D155" s="72" t="s">
        <v>358</v>
      </c>
      <c r="E155" s="70" t="s">
        <v>598</v>
      </c>
      <c r="F155" s="29" t="s">
        <v>377</v>
      </c>
      <c r="G155" s="371">
        <f>'расх 21 г'!G233</f>
        <v>0</v>
      </c>
    </row>
    <row r="156" spans="1:7" ht="27.75" customHeight="1" hidden="1">
      <c r="A156" s="28" t="s">
        <v>45</v>
      </c>
      <c r="B156" s="37" t="s">
        <v>58</v>
      </c>
      <c r="C156" s="29" t="s">
        <v>364</v>
      </c>
      <c r="D156" s="29" t="s">
        <v>358</v>
      </c>
      <c r="E156" s="70" t="s">
        <v>132</v>
      </c>
      <c r="F156" s="29" t="s">
        <v>235</v>
      </c>
      <c r="G156" s="371">
        <f>G157</f>
        <v>0</v>
      </c>
    </row>
    <row r="157" spans="1:7" ht="27.75" customHeight="1" hidden="1">
      <c r="A157" s="28" t="s">
        <v>199</v>
      </c>
      <c r="B157" s="37" t="s">
        <v>58</v>
      </c>
      <c r="C157" s="29" t="s">
        <v>364</v>
      </c>
      <c r="D157" s="29" t="s">
        <v>358</v>
      </c>
      <c r="E157" s="70" t="s">
        <v>132</v>
      </c>
      <c r="F157" s="29" t="s">
        <v>198</v>
      </c>
      <c r="G157" s="371"/>
    </row>
    <row r="158" spans="1:7" ht="25.5" hidden="1">
      <c r="A158" s="65" t="s">
        <v>378</v>
      </c>
      <c r="B158" s="37" t="s">
        <v>58</v>
      </c>
      <c r="C158" s="72" t="s">
        <v>364</v>
      </c>
      <c r="D158" s="72" t="s">
        <v>358</v>
      </c>
      <c r="E158" s="86" t="s">
        <v>132</v>
      </c>
      <c r="F158" s="72" t="s">
        <v>379</v>
      </c>
      <c r="G158" s="371"/>
    </row>
    <row r="159" spans="1:7" ht="26.25" customHeight="1" hidden="1">
      <c r="A159" s="28" t="s">
        <v>274</v>
      </c>
      <c r="B159" s="37" t="s">
        <v>58</v>
      </c>
      <c r="C159" s="29" t="s">
        <v>364</v>
      </c>
      <c r="D159" s="29" t="s">
        <v>358</v>
      </c>
      <c r="E159" s="70" t="s">
        <v>134</v>
      </c>
      <c r="F159" s="29"/>
      <c r="G159" s="371">
        <f>G160</f>
        <v>0</v>
      </c>
    </row>
    <row r="160" spans="1:10" ht="26.25" customHeight="1" hidden="1">
      <c r="A160" s="28" t="s">
        <v>232</v>
      </c>
      <c r="B160" s="37" t="s">
        <v>58</v>
      </c>
      <c r="C160" s="29" t="s">
        <v>364</v>
      </c>
      <c r="D160" s="29" t="s">
        <v>358</v>
      </c>
      <c r="E160" s="70" t="s">
        <v>134</v>
      </c>
      <c r="F160" s="29" t="s">
        <v>233</v>
      </c>
      <c r="G160" s="371">
        <f>G161</f>
        <v>0</v>
      </c>
      <c r="J160" s="38"/>
    </row>
    <row r="161" spans="1:7" s="4" customFormat="1" ht="30.75" customHeight="1" hidden="1">
      <c r="A161" s="15" t="s">
        <v>234</v>
      </c>
      <c r="B161" s="37" t="s">
        <v>58</v>
      </c>
      <c r="C161" s="29" t="s">
        <v>364</v>
      </c>
      <c r="D161" s="29" t="s">
        <v>358</v>
      </c>
      <c r="E161" s="70" t="s">
        <v>134</v>
      </c>
      <c r="F161" s="29" t="s">
        <v>195</v>
      </c>
      <c r="G161" s="371"/>
    </row>
    <row r="162" spans="1:7" s="4" customFormat="1" ht="30.75" customHeight="1" hidden="1">
      <c r="A162" s="65" t="s">
        <v>375</v>
      </c>
      <c r="B162" s="37" t="s">
        <v>58</v>
      </c>
      <c r="C162" s="72" t="s">
        <v>364</v>
      </c>
      <c r="D162" s="72" t="s">
        <v>358</v>
      </c>
      <c r="E162" s="86" t="s">
        <v>134</v>
      </c>
      <c r="F162" s="72" t="s">
        <v>376</v>
      </c>
      <c r="G162" s="371"/>
    </row>
    <row r="163" spans="1:7" s="4" customFormat="1" ht="30.75" customHeight="1" hidden="1">
      <c r="A163" s="65" t="s">
        <v>453</v>
      </c>
      <c r="B163" s="37" t="s">
        <v>58</v>
      </c>
      <c r="C163" s="72" t="s">
        <v>364</v>
      </c>
      <c r="D163" s="72" t="s">
        <v>358</v>
      </c>
      <c r="E163" s="86" t="s">
        <v>134</v>
      </c>
      <c r="F163" s="72" t="s">
        <v>377</v>
      </c>
      <c r="G163" s="371"/>
    </row>
    <row r="164" spans="1:7" s="4" customFormat="1" ht="30" customHeight="1">
      <c r="A164" s="66" t="s">
        <v>241</v>
      </c>
      <c r="B164" s="58" t="s">
        <v>155</v>
      </c>
      <c r="C164" s="69" t="s">
        <v>359</v>
      </c>
      <c r="D164" s="69" t="s">
        <v>361</v>
      </c>
      <c r="E164" s="74" t="s">
        <v>116</v>
      </c>
      <c r="F164" s="29"/>
      <c r="G164" s="369">
        <f>G168+G177+G185+G172+G165</f>
        <v>1143.2399999999998</v>
      </c>
    </row>
    <row r="165" spans="1:7" s="4" customFormat="1" ht="22.5" customHeight="1">
      <c r="A165" s="64" t="s">
        <v>753</v>
      </c>
      <c r="B165" s="58"/>
      <c r="C165" s="69"/>
      <c r="D165" s="69"/>
      <c r="E165" s="140" t="s">
        <v>755</v>
      </c>
      <c r="F165" s="29"/>
      <c r="G165" s="371">
        <f>G166</f>
        <v>203.64</v>
      </c>
    </row>
    <row r="166" spans="1:7" s="4" customFormat="1" ht="30" customHeight="1">
      <c r="A166" s="28" t="s">
        <v>232</v>
      </c>
      <c r="B166" s="58"/>
      <c r="C166" s="69"/>
      <c r="D166" s="69"/>
      <c r="E166" s="140" t="s">
        <v>755</v>
      </c>
      <c r="F166" s="29"/>
      <c r="G166" s="371">
        <f>G167</f>
        <v>203.64</v>
      </c>
    </row>
    <row r="167" spans="1:7" s="4" customFormat="1" ht="30" customHeight="1">
      <c r="A167" s="15" t="s">
        <v>234</v>
      </c>
      <c r="B167" s="58"/>
      <c r="C167" s="69"/>
      <c r="D167" s="69"/>
      <c r="E167" s="140" t="s">
        <v>755</v>
      </c>
      <c r="F167" s="29"/>
      <c r="G167" s="371">
        <f>'РБА 2021'!G64</f>
        <v>203.64</v>
      </c>
    </row>
    <row r="168" spans="1:7" ht="36" customHeight="1">
      <c r="A168" s="183" t="s">
        <v>204</v>
      </c>
      <c r="B168" s="37" t="s">
        <v>58</v>
      </c>
      <c r="C168" s="29" t="s">
        <v>358</v>
      </c>
      <c r="D168" s="29" t="s">
        <v>360</v>
      </c>
      <c r="E168" s="70" t="s">
        <v>115</v>
      </c>
      <c r="F168" s="29"/>
      <c r="G168" s="124">
        <f>G169</f>
        <v>3.6</v>
      </c>
    </row>
    <row r="169" spans="1:7" s="4" customFormat="1" ht="30.75" customHeight="1">
      <c r="A169" s="28" t="s">
        <v>232</v>
      </c>
      <c r="B169" s="37" t="s">
        <v>58</v>
      </c>
      <c r="C169" s="29" t="s">
        <v>358</v>
      </c>
      <c r="D169" s="29" t="s">
        <v>360</v>
      </c>
      <c r="E169" s="70" t="s">
        <v>115</v>
      </c>
      <c r="F169" s="29" t="s">
        <v>233</v>
      </c>
      <c r="G169" s="124">
        <f>G170</f>
        <v>3.6</v>
      </c>
    </row>
    <row r="170" spans="1:7" s="4" customFormat="1" ht="26.25" customHeight="1">
      <c r="A170" s="15" t="s">
        <v>234</v>
      </c>
      <c r="B170" s="37" t="s">
        <v>58</v>
      </c>
      <c r="C170" s="29" t="s">
        <v>358</v>
      </c>
      <c r="D170" s="29" t="s">
        <v>360</v>
      </c>
      <c r="E170" s="70" t="s">
        <v>115</v>
      </c>
      <c r="F170" s="29" t="s">
        <v>195</v>
      </c>
      <c r="G170" s="124">
        <f>'расх 21 г'!G59</f>
        <v>3.6</v>
      </c>
    </row>
    <row r="171" spans="1:7" s="4" customFormat="1" ht="30.75" customHeight="1" hidden="1">
      <c r="A171" s="65" t="s">
        <v>453</v>
      </c>
      <c r="B171" s="37" t="s">
        <v>58</v>
      </c>
      <c r="C171" s="72" t="s">
        <v>358</v>
      </c>
      <c r="D171" s="72" t="s">
        <v>360</v>
      </c>
      <c r="E171" s="86" t="s">
        <v>115</v>
      </c>
      <c r="F171" s="72" t="s">
        <v>377</v>
      </c>
      <c r="G171" s="124"/>
    </row>
    <row r="172" spans="1:7" s="4" customFormat="1" ht="25.5" customHeight="1">
      <c r="A172" s="46" t="s">
        <v>211</v>
      </c>
      <c r="B172" s="37" t="s">
        <v>58</v>
      </c>
      <c r="C172" s="29" t="s">
        <v>360</v>
      </c>
      <c r="D172" s="29" t="s">
        <v>363</v>
      </c>
      <c r="E172" s="117" t="s">
        <v>122</v>
      </c>
      <c r="F172" s="29"/>
      <c r="G172" s="124">
        <f>G173</f>
        <v>43</v>
      </c>
    </row>
    <row r="173" spans="1:7" ht="29.25" customHeight="1">
      <c r="A173" s="28" t="s">
        <v>232</v>
      </c>
      <c r="B173" s="37"/>
      <c r="C173" s="29"/>
      <c r="D173" s="29"/>
      <c r="E173" s="117" t="s">
        <v>122</v>
      </c>
      <c r="F173" s="29" t="s">
        <v>233</v>
      </c>
      <c r="G173" s="124">
        <f>G174</f>
        <v>43</v>
      </c>
    </row>
    <row r="174" spans="1:7" ht="43.5" customHeight="1">
      <c r="A174" s="125" t="s">
        <v>234</v>
      </c>
      <c r="B174" s="37"/>
      <c r="C174" s="29"/>
      <c r="D174" s="29"/>
      <c r="E174" s="117" t="s">
        <v>122</v>
      </c>
      <c r="F174" s="29" t="s">
        <v>195</v>
      </c>
      <c r="G174" s="124">
        <f>G175</f>
        <v>43</v>
      </c>
    </row>
    <row r="175" spans="1:7" s="4" customFormat="1" ht="24" customHeight="1">
      <c r="A175" s="28" t="s">
        <v>453</v>
      </c>
      <c r="B175" s="37"/>
      <c r="C175" s="29"/>
      <c r="D175" s="29"/>
      <c r="E175" s="117" t="s">
        <v>115</v>
      </c>
      <c r="F175" s="29" t="s">
        <v>377</v>
      </c>
      <c r="G175" s="124">
        <f>'расх 21 г'!G141</f>
        <v>43</v>
      </c>
    </row>
    <row r="176" spans="1:7" s="4" customFormat="1" ht="38.25" hidden="1">
      <c r="A176" s="65" t="s">
        <v>453</v>
      </c>
      <c r="B176" s="37"/>
      <c r="C176" s="72"/>
      <c r="D176" s="72"/>
      <c r="E176" s="86" t="s">
        <v>115</v>
      </c>
      <c r="F176" s="72" t="s">
        <v>377</v>
      </c>
      <c r="G176" s="124"/>
    </row>
    <row r="177" spans="1:7" s="4" customFormat="1" ht="25.5">
      <c r="A177" s="99" t="s">
        <v>205</v>
      </c>
      <c r="B177" s="37" t="s">
        <v>58</v>
      </c>
      <c r="C177" s="22" t="s">
        <v>358</v>
      </c>
      <c r="D177" s="22" t="s">
        <v>369</v>
      </c>
      <c r="E177" s="70" t="s">
        <v>603</v>
      </c>
      <c r="F177" s="22"/>
      <c r="G177" s="371">
        <f>G178+G182</f>
        <v>182.99999999999997</v>
      </c>
    </row>
    <row r="178" spans="1:7" s="4" customFormat="1" ht="43.5" customHeight="1">
      <c r="A178" s="59" t="s">
        <v>228</v>
      </c>
      <c r="B178" s="37" t="s">
        <v>58</v>
      </c>
      <c r="C178" s="22" t="s">
        <v>358</v>
      </c>
      <c r="D178" s="22" t="s">
        <v>369</v>
      </c>
      <c r="E178" s="70" t="s">
        <v>603</v>
      </c>
      <c r="F178" s="22" t="s">
        <v>536</v>
      </c>
      <c r="G178" s="371">
        <f>G179</f>
        <v>134.98424999999997</v>
      </c>
    </row>
    <row r="179" spans="1:7" s="4" customFormat="1" ht="15.75">
      <c r="A179" s="15" t="s">
        <v>194</v>
      </c>
      <c r="B179" s="37" t="s">
        <v>58</v>
      </c>
      <c r="C179" s="22" t="s">
        <v>358</v>
      </c>
      <c r="D179" s="22" t="s">
        <v>369</v>
      </c>
      <c r="E179" s="70" t="s">
        <v>603</v>
      </c>
      <c r="F179" s="22" t="s">
        <v>460</v>
      </c>
      <c r="G179" s="371">
        <f>'расх 21 г'!G69</f>
        <v>134.98424999999997</v>
      </c>
    </row>
    <row r="180" spans="1:7" s="4" customFormat="1" ht="25.5" customHeight="1" hidden="1">
      <c r="A180" s="92" t="s">
        <v>186</v>
      </c>
      <c r="B180" s="60" t="s">
        <v>58</v>
      </c>
      <c r="C180" s="67" t="s">
        <v>358</v>
      </c>
      <c r="D180" s="67" t="s">
        <v>369</v>
      </c>
      <c r="E180" s="86" t="s">
        <v>117</v>
      </c>
      <c r="F180" s="72" t="s">
        <v>373</v>
      </c>
      <c r="G180" s="124"/>
    </row>
    <row r="181" spans="1:7" ht="27.75" customHeight="1" hidden="1">
      <c r="A181" s="92" t="s">
        <v>188</v>
      </c>
      <c r="B181" s="60" t="s">
        <v>58</v>
      </c>
      <c r="C181" s="67" t="s">
        <v>358</v>
      </c>
      <c r="D181" s="67" t="s">
        <v>369</v>
      </c>
      <c r="E181" s="86" t="s">
        <v>117</v>
      </c>
      <c r="F181" s="72" t="s">
        <v>189</v>
      </c>
      <c r="G181" s="124"/>
    </row>
    <row r="182" spans="1:7" ht="33" customHeight="1">
      <c r="A182" s="28" t="s">
        <v>232</v>
      </c>
      <c r="B182" s="37" t="s">
        <v>58</v>
      </c>
      <c r="C182" s="22" t="s">
        <v>358</v>
      </c>
      <c r="D182" s="22" t="s">
        <v>369</v>
      </c>
      <c r="E182" s="70" t="s">
        <v>603</v>
      </c>
      <c r="F182" s="29" t="s">
        <v>233</v>
      </c>
      <c r="G182" s="124">
        <f>G183</f>
        <v>48.01575</v>
      </c>
    </row>
    <row r="183" spans="1:7" ht="31.5" customHeight="1">
      <c r="A183" s="15" t="s">
        <v>196</v>
      </c>
      <c r="B183" s="37" t="s">
        <v>58</v>
      </c>
      <c r="C183" s="22" t="s">
        <v>358</v>
      </c>
      <c r="D183" s="22" t="s">
        <v>369</v>
      </c>
      <c r="E183" s="70" t="s">
        <v>603</v>
      </c>
      <c r="F183" s="29" t="s">
        <v>195</v>
      </c>
      <c r="G183" s="124">
        <f>'расх 21 г'!G73</f>
        <v>48.01575</v>
      </c>
    </row>
    <row r="184" spans="1:7" ht="15.75" hidden="1">
      <c r="A184" s="65"/>
      <c r="B184" s="37"/>
      <c r="C184" s="72"/>
      <c r="D184" s="72"/>
      <c r="E184" s="86"/>
      <c r="F184" s="72"/>
      <c r="G184" s="124"/>
    </row>
    <row r="185" spans="1:7" ht="38.25">
      <c r="A185" s="99" t="s">
        <v>385</v>
      </c>
      <c r="B185" s="37" t="s">
        <v>58</v>
      </c>
      <c r="C185" s="22" t="s">
        <v>359</v>
      </c>
      <c r="D185" s="22" t="s">
        <v>361</v>
      </c>
      <c r="E185" s="70" t="s">
        <v>120</v>
      </c>
      <c r="F185" s="22"/>
      <c r="G185" s="371">
        <f>G186+G191</f>
        <v>709.9999999999999</v>
      </c>
    </row>
    <row r="186" spans="1:7" ht="39.75" customHeight="1">
      <c r="A186" s="59" t="s">
        <v>228</v>
      </c>
      <c r="B186" s="37" t="s">
        <v>58</v>
      </c>
      <c r="C186" s="22" t="s">
        <v>359</v>
      </c>
      <c r="D186" s="22" t="s">
        <v>361</v>
      </c>
      <c r="E186" s="70" t="s">
        <v>120</v>
      </c>
      <c r="F186" s="22" t="s">
        <v>536</v>
      </c>
      <c r="G186" s="371">
        <f>G187</f>
        <v>680.4930499999999</v>
      </c>
    </row>
    <row r="187" spans="1:7" ht="28.5" customHeight="1">
      <c r="A187" s="15" t="s">
        <v>194</v>
      </c>
      <c r="B187" s="37" t="s">
        <v>58</v>
      </c>
      <c r="C187" s="22" t="s">
        <v>359</v>
      </c>
      <c r="D187" s="22" t="s">
        <v>361</v>
      </c>
      <c r="E187" s="70" t="s">
        <v>120</v>
      </c>
      <c r="F187" s="22" t="s">
        <v>460</v>
      </c>
      <c r="G187" s="371">
        <f>'расх 21 г'!G116</f>
        <v>680.4930499999999</v>
      </c>
    </row>
    <row r="188" spans="1:7" ht="25.5" hidden="1">
      <c r="A188" s="92" t="s">
        <v>452</v>
      </c>
      <c r="B188" s="37" t="s">
        <v>58</v>
      </c>
      <c r="C188" s="67" t="s">
        <v>359</v>
      </c>
      <c r="D188" s="67" t="s">
        <v>361</v>
      </c>
      <c r="E188" s="86" t="s">
        <v>120</v>
      </c>
      <c r="F188" s="72" t="s">
        <v>373</v>
      </c>
      <c r="G188" s="124"/>
    </row>
    <row r="189" spans="1:7" ht="15.75" hidden="1">
      <c r="A189" s="92" t="s">
        <v>197</v>
      </c>
      <c r="B189" s="37" t="s">
        <v>58</v>
      </c>
      <c r="C189" s="67" t="s">
        <v>359</v>
      </c>
      <c r="D189" s="67" t="s">
        <v>361</v>
      </c>
      <c r="E189" s="86" t="s">
        <v>120</v>
      </c>
      <c r="F189" s="72" t="s">
        <v>374</v>
      </c>
      <c r="G189" s="124"/>
    </row>
    <row r="190" spans="1:7" ht="29.25" customHeight="1" hidden="1">
      <c r="A190" s="92" t="s">
        <v>188</v>
      </c>
      <c r="B190" s="37" t="s">
        <v>58</v>
      </c>
      <c r="C190" s="67" t="s">
        <v>359</v>
      </c>
      <c r="D190" s="67" t="s">
        <v>361</v>
      </c>
      <c r="E190" s="86" t="s">
        <v>120</v>
      </c>
      <c r="F190" s="72" t="s">
        <v>189</v>
      </c>
      <c r="G190" s="124"/>
    </row>
    <row r="191" spans="1:7" ht="29.25" customHeight="1">
      <c r="A191" s="28" t="s">
        <v>232</v>
      </c>
      <c r="B191" s="37" t="s">
        <v>58</v>
      </c>
      <c r="C191" s="22" t="s">
        <v>359</v>
      </c>
      <c r="D191" s="22" t="s">
        <v>361</v>
      </c>
      <c r="E191" s="70" t="s">
        <v>120</v>
      </c>
      <c r="F191" s="29" t="s">
        <v>233</v>
      </c>
      <c r="G191" s="124">
        <f>G192</f>
        <v>29.50695</v>
      </c>
    </row>
    <row r="192" spans="1:7" ht="32.25" customHeight="1">
      <c r="A192" s="15" t="s">
        <v>234</v>
      </c>
      <c r="B192" s="37" t="s">
        <v>58</v>
      </c>
      <c r="C192" s="22" t="s">
        <v>359</v>
      </c>
      <c r="D192" s="22" t="s">
        <v>361</v>
      </c>
      <c r="E192" s="70" t="s">
        <v>120</v>
      </c>
      <c r="F192" s="29" t="s">
        <v>195</v>
      </c>
      <c r="G192" s="124">
        <f>'расх 21 г'!G121</f>
        <v>29.50695</v>
      </c>
    </row>
    <row r="193" spans="1:7" ht="17.25" customHeight="1" hidden="1">
      <c r="A193" s="65" t="s">
        <v>375</v>
      </c>
      <c r="B193" s="37" t="s">
        <v>58</v>
      </c>
      <c r="C193" s="67" t="s">
        <v>359</v>
      </c>
      <c r="D193" s="67" t="s">
        <v>361</v>
      </c>
      <c r="E193" s="86" t="s">
        <v>120</v>
      </c>
      <c r="F193" s="72" t="s">
        <v>376</v>
      </c>
      <c r="G193" s="335"/>
    </row>
    <row r="194" spans="1:7" s="4" customFormat="1" ht="38.25" hidden="1">
      <c r="A194" s="65" t="s">
        <v>453</v>
      </c>
      <c r="B194" s="37" t="s">
        <v>58</v>
      </c>
      <c r="C194" s="67" t="s">
        <v>359</v>
      </c>
      <c r="D194" s="67" t="s">
        <v>361</v>
      </c>
      <c r="E194" s="86" t="s">
        <v>120</v>
      </c>
      <c r="F194" s="72" t="s">
        <v>377</v>
      </c>
      <c r="G194" s="124"/>
    </row>
    <row r="195" spans="1:7" s="4" customFormat="1" ht="25.5" hidden="1">
      <c r="A195" s="99" t="s">
        <v>205</v>
      </c>
      <c r="B195" s="37" t="s">
        <v>58</v>
      </c>
      <c r="C195" s="22" t="s">
        <v>358</v>
      </c>
      <c r="D195" s="22" t="s">
        <v>369</v>
      </c>
      <c r="E195" s="70" t="s">
        <v>117</v>
      </c>
      <c r="F195" s="22"/>
      <c r="G195" s="371">
        <f>G196+G200</f>
        <v>0</v>
      </c>
    </row>
    <row r="196" spans="1:7" s="4" customFormat="1" ht="51" hidden="1">
      <c r="A196" s="59" t="s">
        <v>228</v>
      </c>
      <c r="B196" s="37" t="s">
        <v>58</v>
      </c>
      <c r="C196" s="22" t="s">
        <v>358</v>
      </c>
      <c r="D196" s="22" t="s">
        <v>369</v>
      </c>
      <c r="E196" s="70" t="s">
        <v>117</v>
      </c>
      <c r="F196" s="22" t="s">
        <v>536</v>
      </c>
      <c r="G196" s="371">
        <f>G197</f>
        <v>0</v>
      </c>
    </row>
    <row r="197" spans="1:7" s="4" customFormat="1" ht="15.75" hidden="1">
      <c r="A197" s="15" t="s">
        <v>194</v>
      </c>
      <c r="B197" s="37" t="s">
        <v>58</v>
      </c>
      <c r="C197" s="22" t="s">
        <v>358</v>
      </c>
      <c r="D197" s="22" t="s">
        <v>369</v>
      </c>
      <c r="E197" s="70" t="s">
        <v>117</v>
      </c>
      <c r="F197" s="22" t="s">
        <v>460</v>
      </c>
      <c r="G197" s="371"/>
    </row>
    <row r="198" spans="1:7" s="4" customFormat="1" ht="15.75" hidden="1">
      <c r="A198" s="92" t="s">
        <v>186</v>
      </c>
      <c r="B198" s="60" t="s">
        <v>58</v>
      </c>
      <c r="C198" s="67" t="s">
        <v>358</v>
      </c>
      <c r="D198" s="67" t="s">
        <v>369</v>
      </c>
      <c r="E198" s="86" t="s">
        <v>117</v>
      </c>
      <c r="F198" s="72" t="s">
        <v>373</v>
      </c>
      <c r="G198" s="124"/>
    </row>
    <row r="199" spans="1:7" s="4" customFormat="1" ht="28.5" customHeight="1" hidden="1">
      <c r="A199" s="92" t="s">
        <v>188</v>
      </c>
      <c r="B199" s="60" t="s">
        <v>58</v>
      </c>
      <c r="C199" s="67" t="s">
        <v>358</v>
      </c>
      <c r="D199" s="67" t="s">
        <v>369</v>
      </c>
      <c r="E199" s="86" t="s">
        <v>117</v>
      </c>
      <c r="F199" s="72" t="s">
        <v>189</v>
      </c>
      <c r="G199" s="124"/>
    </row>
    <row r="200" spans="1:7" s="11" customFormat="1" ht="29.25" customHeight="1" hidden="1">
      <c r="A200" s="28" t="s">
        <v>232</v>
      </c>
      <c r="B200" s="37" t="s">
        <v>58</v>
      </c>
      <c r="C200" s="22" t="s">
        <v>358</v>
      </c>
      <c r="D200" s="22" t="s">
        <v>369</v>
      </c>
      <c r="E200" s="70" t="s">
        <v>117</v>
      </c>
      <c r="F200" s="29" t="s">
        <v>233</v>
      </c>
      <c r="G200" s="124">
        <f>G201</f>
        <v>0</v>
      </c>
    </row>
    <row r="201" spans="1:7" ht="15.75" customHeight="1" hidden="1">
      <c r="A201" s="15" t="s">
        <v>196</v>
      </c>
      <c r="B201" s="37" t="s">
        <v>58</v>
      </c>
      <c r="C201" s="22" t="s">
        <v>358</v>
      </c>
      <c r="D201" s="22" t="s">
        <v>369</v>
      </c>
      <c r="E201" s="70" t="s">
        <v>117</v>
      </c>
      <c r="F201" s="29" t="s">
        <v>195</v>
      </c>
      <c r="G201" s="124"/>
    </row>
    <row r="202" spans="1:7" ht="15.75" customHeight="1" hidden="1">
      <c r="A202" s="65" t="s">
        <v>375</v>
      </c>
      <c r="B202" s="60" t="s">
        <v>58</v>
      </c>
      <c r="C202" s="67" t="s">
        <v>358</v>
      </c>
      <c r="D202" s="67" t="s">
        <v>369</v>
      </c>
      <c r="E202" s="86" t="s">
        <v>117</v>
      </c>
      <c r="F202" s="72" t="s">
        <v>376</v>
      </c>
      <c r="G202" s="335"/>
    </row>
    <row r="203" spans="1:7" ht="15.75" customHeight="1" hidden="1">
      <c r="A203" s="65" t="s">
        <v>453</v>
      </c>
      <c r="B203" s="60" t="s">
        <v>58</v>
      </c>
      <c r="C203" s="67" t="s">
        <v>358</v>
      </c>
      <c r="D203" s="67" t="s">
        <v>369</v>
      </c>
      <c r="E203" s="86" t="s">
        <v>117</v>
      </c>
      <c r="F203" s="72" t="s">
        <v>377</v>
      </c>
      <c r="G203" s="124"/>
    </row>
    <row r="204" spans="1:7" ht="13.5" customHeight="1">
      <c r="A204" s="75" t="s">
        <v>207</v>
      </c>
      <c r="B204" s="36" t="s">
        <v>58</v>
      </c>
      <c r="C204" s="34" t="s">
        <v>403</v>
      </c>
      <c r="D204" s="34" t="s">
        <v>358</v>
      </c>
      <c r="E204" s="55" t="s">
        <v>118</v>
      </c>
      <c r="F204" s="34"/>
      <c r="G204" s="369">
        <f>G211+G220+G224+G228+G234+G243+G246+G249+G265+G269+G277+G281+G291+G315+G307+G215+G295+G298+G301+G304+G311+G319+G287+G256+G259+G262+G205+G284+G208</f>
        <v>3845.6737700000003</v>
      </c>
    </row>
    <row r="205" spans="1:7" ht="41.25" customHeight="1" hidden="1">
      <c r="A205" s="28" t="s">
        <v>675</v>
      </c>
      <c r="B205" s="36"/>
      <c r="C205" s="34"/>
      <c r="D205" s="34"/>
      <c r="E205" s="356" t="s">
        <v>676</v>
      </c>
      <c r="F205" s="34"/>
      <c r="G205" s="371">
        <f>G206</f>
        <v>0</v>
      </c>
    </row>
    <row r="206" spans="1:7" ht="25.5" customHeight="1" hidden="1">
      <c r="A206" s="28" t="s">
        <v>232</v>
      </c>
      <c r="B206" s="36"/>
      <c r="C206" s="34"/>
      <c r="D206" s="34"/>
      <c r="E206" s="356" t="s">
        <v>676</v>
      </c>
      <c r="F206" s="29" t="s">
        <v>233</v>
      </c>
      <c r="G206" s="371">
        <f>G207</f>
        <v>0</v>
      </c>
    </row>
    <row r="207" spans="1:7" ht="25.5" customHeight="1" hidden="1">
      <c r="A207" s="15" t="s">
        <v>234</v>
      </c>
      <c r="B207" s="36"/>
      <c r="C207" s="34"/>
      <c r="D207" s="34"/>
      <c r="E207" s="356" t="s">
        <v>676</v>
      </c>
      <c r="F207" s="29" t="s">
        <v>195</v>
      </c>
      <c r="G207" s="371">
        <f>'расх 21 г'!G187</f>
        <v>0</v>
      </c>
    </row>
    <row r="208" spans="1:7" ht="25.5" customHeight="1" hidden="1">
      <c r="A208" s="426" t="s">
        <v>746</v>
      </c>
      <c r="B208" s="36"/>
      <c r="C208" s="34"/>
      <c r="D208" s="34"/>
      <c r="E208" s="356" t="s">
        <v>747</v>
      </c>
      <c r="F208" s="29"/>
      <c r="G208" s="371">
        <f>G209</f>
        <v>0</v>
      </c>
    </row>
    <row r="209" spans="1:7" ht="25.5" customHeight="1" hidden="1">
      <c r="A209" s="28" t="s">
        <v>232</v>
      </c>
      <c r="B209" s="36"/>
      <c r="C209" s="34"/>
      <c r="D209" s="34"/>
      <c r="E209" s="117" t="s">
        <v>747</v>
      </c>
      <c r="F209" s="29" t="s">
        <v>233</v>
      </c>
      <c r="G209" s="371">
        <f>G210</f>
        <v>0</v>
      </c>
    </row>
    <row r="210" spans="1:7" ht="25.5" customHeight="1" hidden="1">
      <c r="A210" s="15" t="s">
        <v>234</v>
      </c>
      <c r="B210" s="36"/>
      <c r="C210" s="34"/>
      <c r="D210" s="34"/>
      <c r="E210" s="117" t="s">
        <v>747</v>
      </c>
      <c r="F210" s="29" t="s">
        <v>195</v>
      </c>
      <c r="G210" s="371">
        <v>0</v>
      </c>
    </row>
    <row r="211" spans="1:7" ht="13.5" customHeight="1">
      <c r="A211" s="98" t="s">
        <v>405</v>
      </c>
      <c r="B211" s="37" t="s">
        <v>58</v>
      </c>
      <c r="C211" s="29" t="s">
        <v>403</v>
      </c>
      <c r="D211" s="29" t="s">
        <v>358</v>
      </c>
      <c r="E211" s="70" t="s">
        <v>136</v>
      </c>
      <c r="F211" s="29"/>
      <c r="G211" s="371">
        <f>G212</f>
        <v>129.6</v>
      </c>
    </row>
    <row r="212" spans="1:7" ht="13.5" customHeight="1">
      <c r="A212" s="98" t="s">
        <v>275</v>
      </c>
      <c r="B212" s="37" t="s">
        <v>58</v>
      </c>
      <c r="C212" s="29" t="s">
        <v>403</v>
      </c>
      <c r="D212" s="29" t="s">
        <v>358</v>
      </c>
      <c r="E212" s="70" t="s">
        <v>136</v>
      </c>
      <c r="F212" s="29" t="s">
        <v>276</v>
      </c>
      <c r="G212" s="371">
        <f>G213</f>
        <v>129.6</v>
      </c>
    </row>
    <row r="213" spans="1:7" ht="13.5" customHeight="1">
      <c r="A213" s="76" t="s">
        <v>342</v>
      </c>
      <c r="B213" s="37"/>
      <c r="C213" s="29"/>
      <c r="D213" s="29"/>
      <c r="E213" s="70" t="s">
        <v>136</v>
      </c>
      <c r="F213" s="29" t="s">
        <v>535</v>
      </c>
      <c r="G213" s="371">
        <f>'расх 21 г'!G332</f>
        <v>129.6</v>
      </c>
    </row>
    <row r="214" spans="1:7" ht="13.5" customHeight="1" hidden="1">
      <c r="A214" s="65" t="s">
        <v>455</v>
      </c>
      <c r="B214" s="37" t="s">
        <v>58</v>
      </c>
      <c r="C214" s="72" t="s">
        <v>403</v>
      </c>
      <c r="D214" s="72" t="s">
        <v>358</v>
      </c>
      <c r="E214" s="86" t="s">
        <v>136</v>
      </c>
      <c r="F214" s="72" t="s">
        <v>406</v>
      </c>
      <c r="G214" s="322"/>
    </row>
    <row r="215" spans="1:7" ht="13.5" customHeight="1" hidden="1">
      <c r="A215" s="46" t="s">
        <v>265</v>
      </c>
      <c r="B215" s="37"/>
      <c r="C215" s="29"/>
      <c r="D215" s="29"/>
      <c r="E215" s="47" t="s">
        <v>266</v>
      </c>
      <c r="F215" s="50"/>
      <c r="G215" s="322">
        <f>G216</f>
        <v>0</v>
      </c>
    </row>
    <row r="216" spans="1:7" ht="15" customHeight="1" hidden="1">
      <c r="A216" s="26" t="s">
        <v>45</v>
      </c>
      <c r="B216" s="37"/>
      <c r="C216" s="29"/>
      <c r="D216" s="29"/>
      <c r="E216" s="70" t="s">
        <v>266</v>
      </c>
      <c r="F216" s="29" t="s">
        <v>235</v>
      </c>
      <c r="G216" s="322">
        <f>G217</f>
        <v>0</v>
      </c>
    </row>
    <row r="217" spans="1:7" ht="28.5" customHeight="1" hidden="1">
      <c r="A217" s="26" t="s">
        <v>236</v>
      </c>
      <c r="B217" s="37"/>
      <c r="C217" s="29"/>
      <c r="D217" s="29"/>
      <c r="E217" s="70" t="s">
        <v>266</v>
      </c>
      <c r="F217" s="29" t="s">
        <v>237</v>
      </c>
      <c r="G217" s="322">
        <f>'расх 21 г'!G80</f>
        <v>0</v>
      </c>
    </row>
    <row r="218" spans="1:7" ht="27.75" customHeight="1" hidden="1">
      <c r="A218" s="321" t="s">
        <v>236</v>
      </c>
      <c r="B218" s="60"/>
      <c r="C218" s="72"/>
      <c r="D218" s="72"/>
      <c r="E218" s="70" t="s">
        <v>266</v>
      </c>
      <c r="F218" s="72" t="s">
        <v>295</v>
      </c>
      <c r="G218" s="379"/>
    </row>
    <row r="219" spans="1:7" ht="26.25" customHeight="1" hidden="1">
      <c r="A219" s="28"/>
      <c r="B219" s="37"/>
      <c r="C219" s="29"/>
      <c r="D219" s="29"/>
      <c r="E219" s="117"/>
      <c r="F219" s="29"/>
      <c r="G219" s="322"/>
    </row>
    <row r="220" spans="1:7" ht="28.5" customHeight="1">
      <c r="A220" s="28" t="s">
        <v>288</v>
      </c>
      <c r="B220" s="37" t="s">
        <v>58</v>
      </c>
      <c r="C220" s="29" t="s">
        <v>398</v>
      </c>
      <c r="D220" s="29" t="s">
        <v>358</v>
      </c>
      <c r="E220" s="70" t="s">
        <v>129</v>
      </c>
      <c r="F220" s="22"/>
      <c r="G220" s="371">
        <f>G221</f>
        <v>0</v>
      </c>
    </row>
    <row r="221" spans="1:7" ht="28.5" customHeight="1">
      <c r="A221" s="28" t="s">
        <v>232</v>
      </c>
      <c r="B221" s="37" t="s">
        <v>58</v>
      </c>
      <c r="C221" s="29" t="s">
        <v>364</v>
      </c>
      <c r="D221" s="29" t="s">
        <v>358</v>
      </c>
      <c r="E221" s="70" t="s">
        <v>129</v>
      </c>
      <c r="F221" s="22" t="s">
        <v>233</v>
      </c>
      <c r="G221" s="371">
        <f>G222</f>
        <v>0</v>
      </c>
    </row>
    <row r="222" spans="1:7" ht="28.5" customHeight="1">
      <c r="A222" s="15" t="s">
        <v>234</v>
      </c>
      <c r="B222" s="37" t="s">
        <v>58</v>
      </c>
      <c r="C222" s="29" t="s">
        <v>364</v>
      </c>
      <c r="D222" s="29" t="s">
        <v>358</v>
      </c>
      <c r="E222" s="70" t="s">
        <v>129</v>
      </c>
      <c r="F222" s="22" t="s">
        <v>195</v>
      </c>
      <c r="G222" s="371">
        <f>'расх 21 г'!G325</f>
        <v>0</v>
      </c>
    </row>
    <row r="223" spans="1:7" ht="27" customHeight="1" hidden="1">
      <c r="A223" s="65" t="s">
        <v>453</v>
      </c>
      <c r="B223" s="37" t="s">
        <v>58</v>
      </c>
      <c r="C223" s="72" t="s">
        <v>364</v>
      </c>
      <c r="D223" s="72" t="s">
        <v>358</v>
      </c>
      <c r="E223" s="86" t="s">
        <v>129</v>
      </c>
      <c r="F223" s="72" t="s">
        <v>377</v>
      </c>
      <c r="G223" s="371"/>
    </row>
    <row r="224" spans="1:7" ht="39.75" customHeight="1">
      <c r="A224" s="28" t="s">
        <v>209</v>
      </c>
      <c r="B224" s="37" t="s">
        <v>58</v>
      </c>
      <c r="C224" s="29" t="s">
        <v>361</v>
      </c>
      <c r="D224" s="29" t="s">
        <v>362</v>
      </c>
      <c r="E224" s="70" t="s">
        <v>121</v>
      </c>
      <c r="F224" s="29"/>
      <c r="G224" s="371">
        <f>G225</f>
        <v>229</v>
      </c>
    </row>
    <row r="225" spans="1:7" ht="29.25" customHeight="1">
      <c r="A225" s="28" t="s">
        <v>232</v>
      </c>
      <c r="B225" s="37" t="s">
        <v>58</v>
      </c>
      <c r="C225" s="29" t="s">
        <v>361</v>
      </c>
      <c r="D225" s="29" t="s">
        <v>362</v>
      </c>
      <c r="E225" s="70" t="s">
        <v>121</v>
      </c>
      <c r="F225" s="29" t="s">
        <v>233</v>
      </c>
      <c r="G225" s="371">
        <f>G226</f>
        <v>229</v>
      </c>
    </row>
    <row r="226" spans="1:7" ht="29.25" customHeight="1">
      <c r="A226" s="15" t="s">
        <v>234</v>
      </c>
      <c r="B226" s="37" t="s">
        <v>58</v>
      </c>
      <c r="C226" s="29" t="s">
        <v>361</v>
      </c>
      <c r="D226" s="29" t="s">
        <v>362</v>
      </c>
      <c r="E226" s="70" t="s">
        <v>121</v>
      </c>
      <c r="F226" s="29" t="s">
        <v>195</v>
      </c>
      <c r="G226" s="371">
        <f>'расх 21 г'!G130</f>
        <v>229</v>
      </c>
    </row>
    <row r="227" spans="1:7" ht="29.25" customHeight="1" hidden="1">
      <c r="A227" s="65" t="s">
        <v>453</v>
      </c>
      <c r="B227" s="37" t="s">
        <v>58</v>
      </c>
      <c r="C227" s="72" t="s">
        <v>361</v>
      </c>
      <c r="D227" s="72" t="s">
        <v>362</v>
      </c>
      <c r="E227" s="86" t="s">
        <v>121</v>
      </c>
      <c r="F227" s="72" t="s">
        <v>377</v>
      </c>
      <c r="G227" s="371"/>
    </row>
    <row r="228" spans="1:7" ht="30.75" customHeight="1">
      <c r="A228" s="100" t="s">
        <v>277</v>
      </c>
      <c r="B228" s="37" t="s">
        <v>58</v>
      </c>
      <c r="C228" s="29" t="s">
        <v>401</v>
      </c>
      <c r="D228" s="29" t="s">
        <v>359</v>
      </c>
      <c r="E228" s="70" t="s">
        <v>278</v>
      </c>
      <c r="F228" s="29"/>
      <c r="G228" s="371">
        <f>G229</f>
        <v>236.67833</v>
      </c>
    </row>
    <row r="229" spans="1:7" ht="30.75" customHeight="1">
      <c r="A229" s="28" t="s">
        <v>232</v>
      </c>
      <c r="B229" s="37" t="s">
        <v>58</v>
      </c>
      <c r="C229" s="29" t="s">
        <v>401</v>
      </c>
      <c r="D229" s="29" t="s">
        <v>359</v>
      </c>
      <c r="E229" s="70" t="s">
        <v>278</v>
      </c>
      <c r="F229" s="29" t="s">
        <v>233</v>
      </c>
      <c r="G229" s="371">
        <f>G230</f>
        <v>236.67833</v>
      </c>
    </row>
    <row r="230" spans="1:7" ht="15" customHeight="1">
      <c r="A230" s="15" t="s">
        <v>234</v>
      </c>
      <c r="B230" s="37" t="s">
        <v>58</v>
      </c>
      <c r="C230" s="29" t="s">
        <v>401</v>
      </c>
      <c r="D230" s="29" t="s">
        <v>359</v>
      </c>
      <c r="E230" s="70" t="s">
        <v>278</v>
      </c>
      <c r="F230" s="29" t="s">
        <v>195</v>
      </c>
      <c r="G230" s="371">
        <f>'расх 21 г'!G339+'расх 21 г'!G344</f>
        <v>236.67833</v>
      </c>
    </row>
    <row r="231" spans="1:7" ht="28.5" customHeight="1" hidden="1">
      <c r="A231" s="65" t="s">
        <v>453</v>
      </c>
      <c r="B231" s="37" t="s">
        <v>58</v>
      </c>
      <c r="C231" s="72" t="s">
        <v>401</v>
      </c>
      <c r="D231" s="72" t="s">
        <v>359</v>
      </c>
      <c r="E231" s="86" t="s">
        <v>278</v>
      </c>
      <c r="F231" s="72" t="s">
        <v>377</v>
      </c>
      <c r="G231" s="371"/>
    </row>
    <row r="232" spans="1:7" ht="30" customHeight="1" hidden="1">
      <c r="A232" s="28"/>
      <c r="B232" s="84" t="s">
        <v>58</v>
      </c>
      <c r="C232" s="88"/>
      <c r="D232" s="88"/>
      <c r="E232" s="118" t="s">
        <v>247</v>
      </c>
      <c r="F232" s="29"/>
      <c r="G232" s="124">
        <f>G233</f>
        <v>0</v>
      </c>
    </row>
    <row r="233" spans="1:7" ht="29.25" customHeight="1" hidden="1">
      <c r="A233" s="28"/>
      <c r="B233" s="84" t="s">
        <v>58</v>
      </c>
      <c r="C233" s="88"/>
      <c r="D233" s="88"/>
      <c r="E233" s="118" t="s">
        <v>247</v>
      </c>
      <c r="F233" s="29" t="s">
        <v>377</v>
      </c>
      <c r="G233" s="124">
        <v>0</v>
      </c>
    </row>
    <row r="234" spans="1:7" ht="21" customHeight="1">
      <c r="A234" s="28" t="s">
        <v>370</v>
      </c>
      <c r="B234" s="37" t="s">
        <v>58</v>
      </c>
      <c r="C234" s="29" t="s">
        <v>363</v>
      </c>
      <c r="D234" s="29" t="s">
        <v>359</v>
      </c>
      <c r="E234" s="70" t="s">
        <v>326</v>
      </c>
      <c r="F234" s="29"/>
      <c r="G234" s="124">
        <f>G235</f>
        <v>32.8</v>
      </c>
    </row>
    <row r="235" spans="1:7" ht="16.5" customHeight="1">
      <c r="A235" s="28" t="s">
        <v>232</v>
      </c>
      <c r="B235" s="37" t="s">
        <v>58</v>
      </c>
      <c r="C235" s="29" t="s">
        <v>363</v>
      </c>
      <c r="D235" s="29" t="s">
        <v>359</v>
      </c>
      <c r="E235" s="70" t="s">
        <v>326</v>
      </c>
      <c r="F235" s="29" t="s">
        <v>233</v>
      </c>
      <c r="G235" s="124">
        <f>G236</f>
        <v>32.8</v>
      </c>
    </row>
    <row r="236" spans="1:7" ht="16.5" customHeight="1">
      <c r="A236" s="15" t="s">
        <v>234</v>
      </c>
      <c r="B236" s="37" t="s">
        <v>58</v>
      </c>
      <c r="C236" s="29" t="s">
        <v>363</v>
      </c>
      <c r="D236" s="29" t="s">
        <v>359</v>
      </c>
      <c r="E236" s="70" t="s">
        <v>326</v>
      </c>
      <c r="F236" s="29" t="s">
        <v>195</v>
      </c>
      <c r="G236" s="124">
        <f>'расх 21 г'!G207</f>
        <v>32.8</v>
      </c>
    </row>
    <row r="237" spans="1:7" ht="27.75" customHeight="1" hidden="1">
      <c r="A237" s="65" t="s">
        <v>453</v>
      </c>
      <c r="B237" s="37" t="s">
        <v>58</v>
      </c>
      <c r="C237" s="72" t="s">
        <v>363</v>
      </c>
      <c r="D237" s="72" t="s">
        <v>359</v>
      </c>
      <c r="E237" s="86" t="s">
        <v>326</v>
      </c>
      <c r="F237" s="72" t="s">
        <v>377</v>
      </c>
      <c r="G237" s="124"/>
    </row>
    <row r="238" spans="1:7" ht="29.25" customHeight="1" hidden="1">
      <c r="A238" s="87" t="s">
        <v>262</v>
      </c>
      <c r="B238" s="84" t="s">
        <v>58</v>
      </c>
      <c r="C238" s="88" t="s">
        <v>363</v>
      </c>
      <c r="D238" s="88" t="s">
        <v>359</v>
      </c>
      <c r="E238" s="70" t="s">
        <v>292</v>
      </c>
      <c r="F238" s="29"/>
      <c r="G238" s="124">
        <f>G239</f>
        <v>0</v>
      </c>
    </row>
    <row r="239" spans="1:7" ht="30.75" customHeight="1" hidden="1">
      <c r="A239" s="28" t="s">
        <v>263</v>
      </c>
      <c r="B239" s="84" t="s">
        <v>58</v>
      </c>
      <c r="C239" s="88" t="s">
        <v>363</v>
      </c>
      <c r="D239" s="88" t="s">
        <v>359</v>
      </c>
      <c r="E239" s="70" t="s">
        <v>440</v>
      </c>
      <c r="F239" s="29"/>
      <c r="G239" s="124">
        <f>G240</f>
        <v>0</v>
      </c>
    </row>
    <row r="240" spans="1:7" ht="16.5" customHeight="1" hidden="1">
      <c r="A240" s="28" t="s">
        <v>264</v>
      </c>
      <c r="B240" s="84" t="s">
        <v>58</v>
      </c>
      <c r="C240" s="88" t="s">
        <v>363</v>
      </c>
      <c r="D240" s="88" t="s">
        <v>359</v>
      </c>
      <c r="E240" s="70" t="s">
        <v>441</v>
      </c>
      <c r="F240" s="29"/>
      <c r="G240" s="124">
        <f>G241</f>
        <v>0</v>
      </c>
    </row>
    <row r="241" spans="1:7" ht="16.5" customHeight="1" hidden="1">
      <c r="A241" s="28" t="s">
        <v>453</v>
      </c>
      <c r="B241" s="84" t="s">
        <v>58</v>
      </c>
      <c r="C241" s="88" t="s">
        <v>363</v>
      </c>
      <c r="D241" s="88" t="s">
        <v>359</v>
      </c>
      <c r="E241" s="70" t="s">
        <v>441</v>
      </c>
      <c r="F241" s="29" t="s">
        <v>377</v>
      </c>
      <c r="G241" s="124"/>
    </row>
    <row r="242" spans="1:7" ht="27.75" customHeight="1" hidden="1">
      <c r="A242" s="28" t="s">
        <v>207</v>
      </c>
      <c r="B242" s="84" t="s">
        <v>58</v>
      </c>
      <c r="C242" s="88" t="s">
        <v>363</v>
      </c>
      <c r="D242" s="88" t="s">
        <v>359</v>
      </c>
      <c r="E242" s="70" t="s">
        <v>206</v>
      </c>
      <c r="F242" s="29"/>
      <c r="G242" s="124"/>
    </row>
    <row r="243" spans="1:7" ht="34.5" customHeight="1">
      <c r="A243" s="28" t="s">
        <v>151</v>
      </c>
      <c r="B243" s="37" t="s">
        <v>58</v>
      </c>
      <c r="C243" s="29" t="s">
        <v>411</v>
      </c>
      <c r="D243" s="29" t="s">
        <v>361</v>
      </c>
      <c r="E243" s="70" t="s">
        <v>137</v>
      </c>
      <c r="F243" s="29"/>
      <c r="G243" s="371">
        <f>G245</f>
        <v>277.5</v>
      </c>
    </row>
    <row r="244" spans="1:7" ht="17.25" customHeight="1">
      <c r="A244" s="28" t="s">
        <v>343</v>
      </c>
      <c r="B244" s="37" t="s">
        <v>155</v>
      </c>
      <c r="C244" s="24" t="s">
        <v>411</v>
      </c>
      <c r="D244" s="24" t="s">
        <v>361</v>
      </c>
      <c r="E244" s="27" t="s">
        <v>137</v>
      </c>
      <c r="F244" s="29" t="s">
        <v>344</v>
      </c>
      <c r="G244" s="371">
        <f>G245</f>
        <v>277.5</v>
      </c>
    </row>
    <row r="245" spans="1:7" ht="28.5" customHeight="1">
      <c r="A245" s="28" t="s">
        <v>533</v>
      </c>
      <c r="B245" s="37" t="s">
        <v>58</v>
      </c>
      <c r="C245" s="29" t="s">
        <v>411</v>
      </c>
      <c r="D245" s="29" t="s">
        <v>361</v>
      </c>
      <c r="E245" s="70" t="s">
        <v>137</v>
      </c>
      <c r="F245" s="29" t="s">
        <v>371</v>
      </c>
      <c r="G245" s="371">
        <f>'расх 21 г'!G355</f>
        <v>277.5</v>
      </c>
    </row>
    <row r="246" spans="1:7" ht="28.5" customHeight="1" hidden="1">
      <c r="A246" s="28" t="s">
        <v>33</v>
      </c>
      <c r="B246" s="37" t="s">
        <v>58</v>
      </c>
      <c r="C246" s="29" t="s">
        <v>411</v>
      </c>
      <c r="D246" s="29" t="s">
        <v>361</v>
      </c>
      <c r="E246" s="70" t="s">
        <v>138</v>
      </c>
      <c r="F246" s="29"/>
      <c r="G246" s="371">
        <f>G248</f>
        <v>0</v>
      </c>
    </row>
    <row r="247" spans="1:7" ht="17.25" customHeight="1" hidden="1">
      <c r="A247" s="28" t="s">
        <v>343</v>
      </c>
      <c r="B247" s="37"/>
      <c r="C247" s="29"/>
      <c r="D247" s="29"/>
      <c r="E247" s="70" t="s">
        <v>138</v>
      </c>
      <c r="F247" s="29" t="s">
        <v>344</v>
      </c>
      <c r="G247" s="371">
        <f>G248</f>
        <v>0</v>
      </c>
    </row>
    <row r="248" spans="1:7" ht="40.5" customHeight="1" hidden="1">
      <c r="A248" s="28" t="s">
        <v>533</v>
      </c>
      <c r="B248" s="37" t="s">
        <v>58</v>
      </c>
      <c r="C248" s="29" t="s">
        <v>411</v>
      </c>
      <c r="D248" s="29" t="s">
        <v>361</v>
      </c>
      <c r="E248" s="70" t="s">
        <v>138</v>
      </c>
      <c r="F248" s="29" t="s">
        <v>371</v>
      </c>
      <c r="G248" s="371">
        <f>'расх 21 г'!G358</f>
        <v>0</v>
      </c>
    </row>
    <row r="249" spans="1:7" ht="29.25" customHeight="1">
      <c r="A249" s="28" t="s">
        <v>152</v>
      </c>
      <c r="B249" s="37" t="s">
        <v>58</v>
      </c>
      <c r="C249" s="29" t="s">
        <v>411</v>
      </c>
      <c r="D249" s="29" t="s">
        <v>361</v>
      </c>
      <c r="E249" s="70" t="s">
        <v>139</v>
      </c>
      <c r="F249" s="29"/>
      <c r="G249" s="371">
        <f>G251</f>
        <v>43.7</v>
      </c>
    </row>
    <row r="250" spans="1:7" ht="21.75" customHeight="1">
      <c r="A250" s="28" t="s">
        <v>343</v>
      </c>
      <c r="B250" s="37"/>
      <c r="C250" s="29"/>
      <c r="D250" s="29"/>
      <c r="E250" s="70" t="s">
        <v>139</v>
      </c>
      <c r="F250" s="29" t="s">
        <v>344</v>
      </c>
      <c r="G250" s="371">
        <f>G251</f>
        <v>43.7</v>
      </c>
    </row>
    <row r="251" spans="1:7" ht="20.25" customHeight="1">
      <c r="A251" s="28" t="s">
        <v>533</v>
      </c>
      <c r="B251" s="37" t="s">
        <v>58</v>
      </c>
      <c r="C251" s="29" t="s">
        <v>411</v>
      </c>
      <c r="D251" s="29" t="s">
        <v>361</v>
      </c>
      <c r="E251" s="70" t="s">
        <v>139</v>
      </c>
      <c r="F251" s="29" t="s">
        <v>371</v>
      </c>
      <c r="G251" s="371">
        <f>'расх 21 г'!G361</f>
        <v>43.7</v>
      </c>
    </row>
    <row r="252" spans="1:7" ht="14.25" customHeight="1" hidden="1">
      <c r="A252" s="28" t="s">
        <v>64</v>
      </c>
      <c r="B252" s="84" t="s">
        <v>58</v>
      </c>
      <c r="C252" s="88" t="s">
        <v>363</v>
      </c>
      <c r="D252" s="88" t="s">
        <v>361</v>
      </c>
      <c r="E252" s="70" t="s">
        <v>65</v>
      </c>
      <c r="F252" s="29"/>
      <c r="G252" s="124">
        <f>G253</f>
        <v>0</v>
      </c>
    </row>
    <row r="253" spans="1:7" ht="27" customHeight="1" hidden="1">
      <c r="A253" s="28" t="s">
        <v>66</v>
      </c>
      <c r="B253" s="84" t="s">
        <v>58</v>
      </c>
      <c r="C253" s="88" t="s">
        <v>363</v>
      </c>
      <c r="D253" s="88" t="s">
        <v>361</v>
      </c>
      <c r="E253" s="70" t="s">
        <v>67</v>
      </c>
      <c r="F253" s="29"/>
      <c r="G253" s="124">
        <f>G254</f>
        <v>0</v>
      </c>
    </row>
    <row r="254" spans="1:7" ht="27" customHeight="1" hidden="1">
      <c r="A254" s="28" t="s">
        <v>68</v>
      </c>
      <c r="B254" s="84" t="s">
        <v>58</v>
      </c>
      <c r="C254" s="88" t="s">
        <v>363</v>
      </c>
      <c r="D254" s="88" t="s">
        <v>361</v>
      </c>
      <c r="E254" s="70" t="s">
        <v>69</v>
      </c>
      <c r="F254" s="29"/>
      <c r="G254" s="124">
        <f>G255</f>
        <v>0</v>
      </c>
    </row>
    <row r="255" spans="1:7" ht="27" customHeight="1" hidden="1">
      <c r="A255" s="28" t="s">
        <v>453</v>
      </c>
      <c r="B255" s="84" t="s">
        <v>58</v>
      </c>
      <c r="C255" s="88" t="s">
        <v>363</v>
      </c>
      <c r="D255" s="88" t="s">
        <v>361</v>
      </c>
      <c r="E255" s="70" t="s">
        <v>69</v>
      </c>
      <c r="F255" s="40" t="s">
        <v>377</v>
      </c>
      <c r="G255" s="124">
        <v>0</v>
      </c>
    </row>
    <row r="256" spans="1:7" ht="52.5" customHeight="1" hidden="1">
      <c r="A256" s="404" t="s">
        <v>653</v>
      </c>
      <c r="B256" s="84"/>
      <c r="C256" s="88"/>
      <c r="D256" s="88"/>
      <c r="E256" s="70" t="s">
        <v>651</v>
      </c>
      <c r="F256" s="40"/>
      <c r="G256" s="124">
        <f>G257</f>
        <v>0</v>
      </c>
    </row>
    <row r="257" spans="1:7" ht="20.25" customHeight="1" hidden="1">
      <c r="A257" s="28" t="s">
        <v>343</v>
      </c>
      <c r="B257" s="84"/>
      <c r="C257" s="88"/>
      <c r="D257" s="88"/>
      <c r="E257" s="70" t="s">
        <v>651</v>
      </c>
      <c r="F257" s="40" t="s">
        <v>344</v>
      </c>
      <c r="G257" s="124">
        <f>G258</f>
        <v>0</v>
      </c>
    </row>
    <row r="258" spans="1:7" ht="20.25" customHeight="1" hidden="1">
      <c r="A258" s="28" t="s">
        <v>533</v>
      </c>
      <c r="B258" s="84"/>
      <c r="C258" s="88"/>
      <c r="D258" s="88"/>
      <c r="E258" s="70" t="s">
        <v>651</v>
      </c>
      <c r="F258" s="40" t="s">
        <v>371</v>
      </c>
      <c r="G258" s="124">
        <f>'расх 21 г'!G364</f>
        <v>0</v>
      </c>
    </row>
    <row r="259" spans="1:7" ht="57.75" customHeight="1" hidden="1">
      <c r="A259" s="406" t="s">
        <v>656</v>
      </c>
      <c r="B259" s="84"/>
      <c r="C259" s="88"/>
      <c r="D259" s="88"/>
      <c r="E259" s="70" t="s">
        <v>652</v>
      </c>
      <c r="F259" s="40"/>
      <c r="G259" s="124">
        <f>G260</f>
        <v>0</v>
      </c>
    </row>
    <row r="260" spans="1:7" ht="16.5" customHeight="1" hidden="1">
      <c r="A260" s="28" t="s">
        <v>343</v>
      </c>
      <c r="B260" s="84"/>
      <c r="C260" s="88"/>
      <c r="D260" s="88"/>
      <c r="E260" s="70" t="s">
        <v>652</v>
      </c>
      <c r="F260" s="40" t="s">
        <v>344</v>
      </c>
      <c r="G260" s="124">
        <f>G261</f>
        <v>0</v>
      </c>
    </row>
    <row r="261" spans="1:7" ht="20.25" customHeight="1" hidden="1">
      <c r="A261" s="28" t="s">
        <v>533</v>
      </c>
      <c r="B261" s="84"/>
      <c r="C261" s="88"/>
      <c r="D261" s="88"/>
      <c r="E261" s="70" t="s">
        <v>652</v>
      </c>
      <c r="F261" s="40" t="s">
        <v>371</v>
      </c>
      <c r="G261" s="124">
        <f>'расх 21 г'!G367</f>
        <v>0</v>
      </c>
    </row>
    <row r="262" spans="1:7" ht="114" customHeight="1" hidden="1">
      <c r="A262" s="405" t="s">
        <v>654</v>
      </c>
      <c r="B262" s="84"/>
      <c r="C262" s="88"/>
      <c r="D262" s="88"/>
      <c r="E262" s="70" t="s">
        <v>655</v>
      </c>
      <c r="F262" s="40"/>
      <c r="G262" s="124">
        <f>G263</f>
        <v>0</v>
      </c>
    </row>
    <row r="263" spans="1:7" ht="20.25" customHeight="1" hidden="1">
      <c r="A263" s="28" t="s">
        <v>343</v>
      </c>
      <c r="B263" s="84"/>
      <c r="C263" s="88"/>
      <c r="D263" s="88"/>
      <c r="E263" s="70" t="s">
        <v>655</v>
      </c>
      <c r="F263" s="40" t="s">
        <v>344</v>
      </c>
      <c r="G263" s="124">
        <f>G264</f>
        <v>0</v>
      </c>
    </row>
    <row r="264" spans="1:7" ht="20.25" customHeight="1" hidden="1">
      <c r="A264" s="28" t="s">
        <v>533</v>
      </c>
      <c r="B264" s="84"/>
      <c r="C264" s="88"/>
      <c r="D264" s="88"/>
      <c r="E264" s="70" t="s">
        <v>655</v>
      </c>
      <c r="F264" s="40" t="s">
        <v>371</v>
      </c>
      <c r="G264" s="124">
        <f>'расх 21 г'!G372</f>
        <v>0</v>
      </c>
    </row>
    <row r="265" spans="1:7" ht="15" customHeight="1">
      <c r="A265" s="14" t="s">
        <v>284</v>
      </c>
      <c r="B265" s="37" t="s">
        <v>58</v>
      </c>
      <c r="C265" s="29" t="s">
        <v>363</v>
      </c>
      <c r="D265" s="29" t="s">
        <v>361</v>
      </c>
      <c r="E265" s="70" t="s">
        <v>124</v>
      </c>
      <c r="F265" s="22"/>
      <c r="G265" s="371">
        <f>G266</f>
        <v>500.33142</v>
      </c>
    </row>
    <row r="266" spans="1:7" ht="26.25" customHeight="1">
      <c r="A266" s="28" t="s">
        <v>232</v>
      </c>
      <c r="B266" s="37" t="s">
        <v>58</v>
      </c>
      <c r="C266" s="29" t="s">
        <v>363</v>
      </c>
      <c r="D266" s="29" t="s">
        <v>361</v>
      </c>
      <c r="E266" s="70" t="s">
        <v>124</v>
      </c>
      <c r="F266" s="22" t="s">
        <v>233</v>
      </c>
      <c r="G266" s="371">
        <f>G267</f>
        <v>500.33142</v>
      </c>
    </row>
    <row r="267" spans="1:7" ht="26.25" customHeight="1">
      <c r="A267" s="15" t="s">
        <v>234</v>
      </c>
      <c r="B267" s="37" t="s">
        <v>58</v>
      </c>
      <c r="C267" s="29" t="s">
        <v>363</v>
      </c>
      <c r="D267" s="29" t="s">
        <v>361</v>
      </c>
      <c r="E267" s="70" t="s">
        <v>124</v>
      </c>
      <c r="F267" s="22" t="s">
        <v>195</v>
      </c>
      <c r="G267" s="371">
        <f>'расх 21 г'!G238</f>
        <v>500.33142</v>
      </c>
    </row>
    <row r="268" spans="1:7" ht="27" customHeight="1" hidden="1">
      <c r="A268" s="65" t="s">
        <v>453</v>
      </c>
      <c r="B268" s="37" t="s">
        <v>58</v>
      </c>
      <c r="C268" s="72" t="s">
        <v>363</v>
      </c>
      <c r="D268" s="72" t="s">
        <v>361</v>
      </c>
      <c r="E268" s="86" t="s">
        <v>124</v>
      </c>
      <c r="F268" s="67" t="s">
        <v>377</v>
      </c>
      <c r="G268" s="371"/>
    </row>
    <row r="269" spans="1:7" ht="15.75" customHeight="1" hidden="1">
      <c r="A269" s="99" t="s">
        <v>285</v>
      </c>
      <c r="B269" s="37" t="s">
        <v>58</v>
      </c>
      <c r="C269" s="29" t="s">
        <v>363</v>
      </c>
      <c r="D269" s="29" t="s">
        <v>361</v>
      </c>
      <c r="E269" s="70" t="s">
        <v>125</v>
      </c>
      <c r="F269" s="22"/>
      <c r="G269" s="371">
        <f>G270</f>
        <v>0</v>
      </c>
    </row>
    <row r="270" spans="1:7" ht="28.5" customHeight="1" hidden="1">
      <c r="A270" s="28" t="s">
        <v>232</v>
      </c>
      <c r="B270" s="37" t="s">
        <v>58</v>
      </c>
      <c r="C270" s="29" t="s">
        <v>363</v>
      </c>
      <c r="D270" s="29" t="s">
        <v>361</v>
      </c>
      <c r="E270" s="70" t="s">
        <v>125</v>
      </c>
      <c r="F270" s="22" t="s">
        <v>233</v>
      </c>
      <c r="G270" s="371">
        <f>G271</f>
        <v>0</v>
      </c>
    </row>
    <row r="271" spans="1:7" ht="27" customHeight="1" hidden="1">
      <c r="A271" s="15" t="s">
        <v>234</v>
      </c>
      <c r="B271" s="37" t="s">
        <v>58</v>
      </c>
      <c r="C271" s="29" t="s">
        <v>363</v>
      </c>
      <c r="D271" s="29" t="s">
        <v>361</v>
      </c>
      <c r="E271" s="70" t="s">
        <v>125</v>
      </c>
      <c r="F271" s="22" t="s">
        <v>195</v>
      </c>
      <c r="G271" s="371">
        <f>'расх 21 г'!G243</f>
        <v>0</v>
      </c>
    </row>
    <row r="272" spans="1:7" ht="26.25" customHeight="1" hidden="1">
      <c r="A272" s="65" t="s">
        <v>453</v>
      </c>
      <c r="B272" s="37" t="s">
        <v>58</v>
      </c>
      <c r="C272" s="72" t="s">
        <v>363</v>
      </c>
      <c r="D272" s="72" t="s">
        <v>361</v>
      </c>
      <c r="E272" s="86" t="s">
        <v>125</v>
      </c>
      <c r="F272" s="67" t="s">
        <v>377</v>
      </c>
      <c r="G272" s="335"/>
    </row>
    <row r="273" spans="1:7" ht="15" customHeight="1" hidden="1">
      <c r="A273" s="14" t="s">
        <v>286</v>
      </c>
      <c r="B273" s="37" t="s">
        <v>58</v>
      </c>
      <c r="C273" s="29" t="s">
        <v>363</v>
      </c>
      <c r="D273" s="29" t="s">
        <v>361</v>
      </c>
      <c r="E273" s="70" t="s">
        <v>126</v>
      </c>
      <c r="F273" s="22"/>
      <c r="G273" s="371">
        <f>G274</f>
        <v>0</v>
      </c>
    </row>
    <row r="274" spans="1:7" ht="28.5" customHeight="1" hidden="1">
      <c r="A274" s="28" t="s">
        <v>232</v>
      </c>
      <c r="B274" s="37" t="s">
        <v>58</v>
      </c>
      <c r="C274" s="29" t="s">
        <v>363</v>
      </c>
      <c r="D274" s="29" t="s">
        <v>361</v>
      </c>
      <c r="E274" s="70" t="s">
        <v>126</v>
      </c>
      <c r="F274" s="22" t="s">
        <v>233</v>
      </c>
      <c r="G274" s="371">
        <f>G275</f>
        <v>0</v>
      </c>
    </row>
    <row r="275" spans="1:7" ht="30" customHeight="1" hidden="1">
      <c r="A275" s="15" t="s">
        <v>234</v>
      </c>
      <c r="B275" s="37" t="s">
        <v>58</v>
      </c>
      <c r="C275" s="29" t="s">
        <v>363</v>
      </c>
      <c r="D275" s="29" t="s">
        <v>361</v>
      </c>
      <c r="E275" s="70" t="s">
        <v>126</v>
      </c>
      <c r="F275" s="22" t="s">
        <v>195</v>
      </c>
      <c r="G275" s="371"/>
    </row>
    <row r="276" spans="1:7" ht="27" customHeight="1" hidden="1">
      <c r="A276" s="65" t="s">
        <v>453</v>
      </c>
      <c r="B276" s="37" t="s">
        <v>58</v>
      </c>
      <c r="C276" s="72" t="s">
        <v>363</v>
      </c>
      <c r="D276" s="72" t="s">
        <v>361</v>
      </c>
      <c r="E276" s="86" t="s">
        <v>126</v>
      </c>
      <c r="F276" s="67" t="s">
        <v>377</v>
      </c>
      <c r="G276" s="371"/>
    </row>
    <row r="277" spans="1:7" ht="27.75" customHeight="1" hidden="1">
      <c r="A277" s="28" t="s">
        <v>393</v>
      </c>
      <c r="B277" s="37" t="s">
        <v>58</v>
      </c>
      <c r="C277" s="29" t="s">
        <v>363</v>
      </c>
      <c r="D277" s="29" t="s">
        <v>361</v>
      </c>
      <c r="E277" s="70" t="s">
        <v>127</v>
      </c>
      <c r="F277" s="22"/>
      <c r="G277" s="371">
        <f>G278</f>
        <v>0</v>
      </c>
    </row>
    <row r="278" spans="1:7" ht="27.75" customHeight="1" hidden="1">
      <c r="A278" s="28" t="s">
        <v>232</v>
      </c>
      <c r="B278" s="37" t="s">
        <v>58</v>
      </c>
      <c r="C278" s="29" t="s">
        <v>363</v>
      </c>
      <c r="D278" s="29" t="s">
        <v>361</v>
      </c>
      <c r="E278" s="70" t="s">
        <v>127</v>
      </c>
      <c r="F278" s="22" t="s">
        <v>233</v>
      </c>
      <c r="G278" s="371">
        <f>G279</f>
        <v>0</v>
      </c>
    </row>
    <row r="279" spans="1:7" ht="27.75" customHeight="1" hidden="1">
      <c r="A279" s="15" t="s">
        <v>234</v>
      </c>
      <c r="B279" s="37" t="s">
        <v>58</v>
      </c>
      <c r="C279" s="29" t="s">
        <v>363</v>
      </c>
      <c r="D279" s="29" t="s">
        <v>361</v>
      </c>
      <c r="E279" s="70" t="s">
        <v>127</v>
      </c>
      <c r="F279" s="22" t="s">
        <v>195</v>
      </c>
      <c r="G279" s="371">
        <f>'расх 21 г'!G251</f>
        <v>0</v>
      </c>
    </row>
    <row r="280" spans="1:7" ht="27" customHeight="1" hidden="1">
      <c r="A280" s="65" t="s">
        <v>453</v>
      </c>
      <c r="B280" s="37" t="s">
        <v>58</v>
      </c>
      <c r="C280" s="72" t="s">
        <v>363</v>
      </c>
      <c r="D280" s="72" t="s">
        <v>361</v>
      </c>
      <c r="E280" s="86" t="s">
        <v>127</v>
      </c>
      <c r="F280" s="67" t="s">
        <v>377</v>
      </c>
      <c r="G280" s="371"/>
    </row>
    <row r="281" spans="1:7" s="4" customFormat="1" ht="28.5" customHeight="1">
      <c r="A281" s="28" t="s">
        <v>287</v>
      </c>
      <c r="B281" s="37" t="s">
        <v>58</v>
      </c>
      <c r="C281" s="29" t="s">
        <v>363</v>
      </c>
      <c r="D281" s="29" t="s">
        <v>361</v>
      </c>
      <c r="E281" s="70" t="s">
        <v>128</v>
      </c>
      <c r="F281" s="22"/>
      <c r="G281" s="371">
        <f>G282</f>
        <v>235.45000000000002</v>
      </c>
    </row>
    <row r="282" spans="1:7" s="4" customFormat="1" ht="28.5" customHeight="1">
      <c r="A282" s="28" t="s">
        <v>232</v>
      </c>
      <c r="B282" s="37" t="s">
        <v>58</v>
      </c>
      <c r="C282" s="29" t="s">
        <v>363</v>
      </c>
      <c r="D282" s="29" t="s">
        <v>361</v>
      </c>
      <c r="E282" s="70" t="s">
        <v>128</v>
      </c>
      <c r="F282" s="22" t="s">
        <v>233</v>
      </c>
      <c r="G282" s="371">
        <f>G283</f>
        <v>235.45000000000002</v>
      </c>
    </row>
    <row r="283" spans="1:7" s="4" customFormat="1" ht="28.5" customHeight="1">
      <c r="A283" s="15" t="s">
        <v>234</v>
      </c>
      <c r="B283" s="37" t="s">
        <v>58</v>
      </c>
      <c r="C283" s="29" t="s">
        <v>363</v>
      </c>
      <c r="D283" s="29" t="s">
        <v>361</v>
      </c>
      <c r="E283" s="70" t="s">
        <v>128</v>
      </c>
      <c r="F283" s="22" t="s">
        <v>195</v>
      </c>
      <c r="G283" s="371">
        <f>'расх 21 г'!G255</f>
        <v>235.45000000000002</v>
      </c>
    </row>
    <row r="284" spans="1:7" s="4" customFormat="1" ht="42" customHeight="1" hidden="1">
      <c r="A284" s="28" t="s">
        <v>678</v>
      </c>
      <c r="B284" s="37"/>
      <c r="C284" s="29"/>
      <c r="D284" s="29"/>
      <c r="E284" s="107" t="s">
        <v>679</v>
      </c>
      <c r="F284" s="22"/>
      <c r="G284" s="371">
        <f>G285</f>
        <v>0</v>
      </c>
    </row>
    <row r="285" spans="1:7" s="4" customFormat="1" ht="28.5" customHeight="1" hidden="1">
      <c r="A285" s="28" t="s">
        <v>232</v>
      </c>
      <c r="B285" s="37"/>
      <c r="C285" s="29"/>
      <c r="D285" s="29"/>
      <c r="E285" s="117" t="s">
        <v>679</v>
      </c>
      <c r="F285" s="22" t="s">
        <v>233</v>
      </c>
      <c r="G285" s="371">
        <f>G286</f>
        <v>0</v>
      </c>
    </row>
    <row r="286" spans="1:7" s="4" customFormat="1" ht="28.5" customHeight="1" hidden="1">
      <c r="A286" s="15" t="s">
        <v>234</v>
      </c>
      <c r="B286" s="37"/>
      <c r="C286" s="29"/>
      <c r="D286" s="29"/>
      <c r="E286" s="117" t="s">
        <v>679</v>
      </c>
      <c r="F286" s="22" t="s">
        <v>195</v>
      </c>
      <c r="G286" s="371">
        <f>'расх 21 г'!G132</f>
        <v>0</v>
      </c>
    </row>
    <row r="287" spans="1:7" s="4" customFormat="1" ht="39" customHeight="1" hidden="1">
      <c r="A287" s="28" t="s">
        <v>646</v>
      </c>
      <c r="B287" s="37"/>
      <c r="C287" s="29"/>
      <c r="D287" s="29"/>
      <c r="E287" s="107" t="s">
        <v>647</v>
      </c>
      <c r="F287" s="22"/>
      <c r="G287" s="371">
        <f>G288</f>
        <v>0</v>
      </c>
    </row>
    <row r="288" spans="1:7" s="4" customFormat="1" ht="28.5" customHeight="1" hidden="1">
      <c r="A288" s="28" t="s">
        <v>232</v>
      </c>
      <c r="B288" s="37"/>
      <c r="C288" s="29"/>
      <c r="D288" s="29"/>
      <c r="E288" s="140" t="s">
        <v>647</v>
      </c>
      <c r="F288" s="22" t="s">
        <v>233</v>
      </c>
      <c r="G288" s="371">
        <f>G289</f>
        <v>0</v>
      </c>
    </row>
    <row r="289" spans="1:7" s="4" customFormat="1" ht="28.5" customHeight="1" hidden="1">
      <c r="A289" s="15" t="s">
        <v>234</v>
      </c>
      <c r="B289" s="37"/>
      <c r="C289" s="29"/>
      <c r="D289" s="29"/>
      <c r="E289" s="140" t="s">
        <v>647</v>
      </c>
      <c r="F289" s="22" t="s">
        <v>195</v>
      </c>
      <c r="G289" s="371">
        <f>'расх 21 г'!G135</f>
        <v>0</v>
      </c>
    </row>
    <row r="290" spans="1:7" s="4" customFormat="1" ht="27" customHeight="1" hidden="1">
      <c r="A290" s="65" t="s">
        <v>453</v>
      </c>
      <c r="B290" s="37" t="s">
        <v>58</v>
      </c>
      <c r="C290" s="72" t="s">
        <v>363</v>
      </c>
      <c r="D290" s="72" t="s">
        <v>361</v>
      </c>
      <c r="E290" s="86" t="s">
        <v>128</v>
      </c>
      <c r="F290" s="67" t="s">
        <v>377</v>
      </c>
      <c r="G290" s="371"/>
    </row>
    <row r="291" spans="1:7" ht="27" customHeight="1">
      <c r="A291" s="46" t="s">
        <v>208</v>
      </c>
      <c r="B291" s="37" t="s">
        <v>58</v>
      </c>
      <c r="C291" s="22" t="s">
        <v>358</v>
      </c>
      <c r="D291" s="22" t="s">
        <v>369</v>
      </c>
      <c r="E291" s="47" t="s">
        <v>119</v>
      </c>
      <c r="F291" s="29"/>
      <c r="G291" s="124">
        <f>G292</f>
        <v>69</v>
      </c>
    </row>
    <row r="292" spans="1:7" ht="28.5" customHeight="1">
      <c r="A292" s="28" t="s">
        <v>232</v>
      </c>
      <c r="B292" s="37" t="s">
        <v>58</v>
      </c>
      <c r="C292" s="22" t="s">
        <v>358</v>
      </c>
      <c r="D292" s="22" t="s">
        <v>369</v>
      </c>
      <c r="E292" s="70" t="s">
        <v>119</v>
      </c>
      <c r="F292" s="29" t="s">
        <v>233</v>
      </c>
      <c r="G292" s="124">
        <f>G293</f>
        <v>69</v>
      </c>
    </row>
    <row r="293" spans="1:7" ht="29.25" customHeight="1">
      <c r="A293" s="15" t="s">
        <v>234</v>
      </c>
      <c r="B293" s="37" t="s">
        <v>58</v>
      </c>
      <c r="C293" s="22" t="s">
        <v>358</v>
      </c>
      <c r="D293" s="22" t="s">
        <v>369</v>
      </c>
      <c r="E293" s="70" t="s">
        <v>119</v>
      </c>
      <c r="F293" s="29" t="s">
        <v>195</v>
      </c>
      <c r="G293" s="124">
        <f>'расх 21 г'!G85</f>
        <v>69</v>
      </c>
    </row>
    <row r="294" spans="1:7" ht="30" customHeight="1" hidden="1">
      <c r="A294" s="352" t="s">
        <v>453</v>
      </c>
      <c r="B294" s="37" t="s">
        <v>58</v>
      </c>
      <c r="C294" s="67" t="s">
        <v>358</v>
      </c>
      <c r="D294" s="67" t="s">
        <v>369</v>
      </c>
      <c r="E294" s="353" t="s">
        <v>119</v>
      </c>
      <c r="F294" s="354" t="s">
        <v>377</v>
      </c>
      <c r="G294" s="124"/>
    </row>
    <row r="295" spans="1:7" ht="30" customHeight="1" hidden="1">
      <c r="A295" s="46" t="s">
        <v>555</v>
      </c>
      <c r="B295" s="37"/>
      <c r="C295" s="67"/>
      <c r="D295" s="67"/>
      <c r="E295" s="355" t="s">
        <v>556</v>
      </c>
      <c r="F295" s="354"/>
      <c r="G295" s="124">
        <f>G296</f>
        <v>0</v>
      </c>
    </row>
    <row r="296" spans="1:7" ht="30" customHeight="1" hidden="1">
      <c r="A296" s="26" t="s">
        <v>557</v>
      </c>
      <c r="B296" s="37"/>
      <c r="C296" s="67"/>
      <c r="D296" s="67"/>
      <c r="E296" s="356" t="s">
        <v>556</v>
      </c>
      <c r="F296" s="354" t="s">
        <v>233</v>
      </c>
      <c r="G296" s="124">
        <f>G297</f>
        <v>0</v>
      </c>
    </row>
    <row r="297" spans="1:7" ht="30" customHeight="1" hidden="1">
      <c r="A297" s="352"/>
      <c r="B297" s="37"/>
      <c r="C297" s="67"/>
      <c r="D297" s="67"/>
      <c r="E297" s="356" t="s">
        <v>556</v>
      </c>
      <c r="F297" s="354" t="s">
        <v>195</v>
      </c>
      <c r="G297" s="124">
        <f>'расх 21 г'!G89</f>
        <v>0</v>
      </c>
    </row>
    <row r="298" spans="1:7" ht="30" customHeight="1" hidden="1">
      <c r="A298" s="46" t="s">
        <v>555</v>
      </c>
      <c r="B298" s="37"/>
      <c r="C298" s="67"/>
      <c r="D298" s="67"/>
      <c r="E298" s="355" t="s">
        <v>559</v>
      </c>
      <c r="F298" s="354"/>
      <c r="G298" s="124">
        <f>G299</f>
        <v>0</v>
      </c>
    </row>
    <row r="299" spans="1:7" ht="30" customHeight="1" hidden="1">
      <c r="A299" s="26" t="s">
        <v>558</v>
      </c>
      <c r="B299" s="37"/>
      <c r="C299" s="67"/>
      <c r="D299" s="67"/>
      <c r="E299" s="356" t="s">
        <v>559</v>
      </c>
      <c r="F299" s="354" t="s">
        <v>233</v>
      </c>
      <c r="G299" s="124">
        <f>G300</f>
        <v>0</v>
      </c>
    </row>
    <row r="300" spans="1:7" ht="30" customHeight="1" hidden="1">
      <c r="A300" s="352"/>
      <c r="B300" s="37"/>
      <c r="C300" s="67"/>
      <c r="D300" s="67"/>
      <c r="E300" s="356" t="s">
        <v>559</v>
      </c>
      <c r="F300" s="354" t="s">
        <v>195</v>
      </c>
      <c r="G300" s="124">
        <f>'расх 21 г'!G92</f>
        <v>0</v>
      </c>
    </row>
    <row r="301" spans="1:7" ht="19.5" customHeight="1" hidden="1">
      <c r="A301" s="46" t="s">
        <v>555</v>
      </c>
      <c r="B301" s="37"/>
      <c r="C301" s="67"/>
      <c r="D301" s="67"/>
      <c r="E301" s="355" t="s">
        <v>561</v>
      </c>
      <c r="F301" s="354"/>
      <c r="G301" s="124">
        <f>G302</f>
        <v>0</v>
      </c>
    </row>
    <row r="302" spans="1:7" ht="30" customHeight="1" hidden="1">
      <c r="A302" s="26" t="s">
        <v>560</v>
      </c>
      <c r="B302" s="37"/>
      <c r="C302" s="67"/>
      <c r="D302" s="67"/>
      <c r="E302" s="356" t="s">
        <v>561</v>
      </c>
      <c r="F302" s="354" t="s">
        <v>233</v>
      </c>
      <c r="G302" s="124">
        <f>G303</f>
        <v>0</v>
      </c>
    </row>
    <row r="303" spans="1:7" ht="30" customHeight="1" hidden="1">
      <c r="A303" s="15" t="s">
        <v>234</v>
      </c>
      <c r="B303" s="37"/>
      <c r="C303" s="67"/>
      <c r="D303" s="67"/>
      <c r="E303" s="356" t="s">
        <v>561</v>
      </c>
      <c r="F303" s="354" t="s">
        <v>195</v>
      </c>
      <c r="G303" s="124">
        <f>'расх 21 г'!G95</f>
        <v>0</v>
      </c>
    </row>
    <row r="304" spans="1:7" ht="21.75" customHeight="1">
      <c r="A304" s="46" t="s">
        <v>555</v>
      </c>
      <c r="B304" s="37"/>
      <c r="C304" s="67"/>
      <c r="D304" s="67"/>
      <c r="E304" s="355" t="s">
        <v>576</v>
      </c>
      <c r="F304" s="354"/>
      <c r="G304" s="124">
        <f>G305</f>
        <v>403.76099999999997</v>
      </c>
    </row>
    <row r="305" spans="1:7" ht="23.25" customHeight="1">
      <c r="A305" s="26" t="s">
        <v>577</v>
      </c>
      <c r="B305" s="37"/>
      <c r="C305" s="67"/>
      <c r="D305" s="67"/>
      <c r="E305" s="356" t="s">
        <v>576</v>
      </c>
      <c r="F305" s="354" t="s">
        <v>233</v>
      </c>
      <c r="G305" s="124">
        <f>G306</f>
        <v>403.76099999999997</v>
      </c>
    </row>
    <row r="306" spans="1:7" ht="29.25" customHeight="1">
      <c r="A306" s="15" t="s">
        <v>234</v>
      </c>
      <c r="B306" s="37"/>
      <c r="C306" s="67"/>
      <c r="D306" s="67"/>
      <c r="E306" s="356" t="s">
        <v>576</v>
      </c>
      <c r="F306" s="354" t="s">
        <v>195</v>
      </c>
      <c r="G306" s="124">
        <f>'расх 21 г'!G99</f>
        <v>403.76099999999997</v>
      </c>
    </row>
    <row r="307" spans="1:7" s="4" customFormat="1" ht="16.5" customHeight="1">
      <c r="A307" s="28" t="s">
        <v>153</v>
      </c>
      <c r="B307" s="37" t="s">
        <v>58</v>
      </c>
      <c r="C307" s="29" t="s">
        <v>363</v>
      </c>
      <c r="D307" s="29" t="s">
        <v>358</v>
      </c>
      <c r="E307" s="70" t="s">
        <v>123</v>
      </c>
      <c r="F307" s="29"/>
      <c r="G307" s="124">
        <f>G308</f>
        <v>143.26964</v>
      </c>
    </row>
    <row r="308" spans="1:7" s="4" customFormat="1" ht="17.25" customHeight="1">
      <c r="A308" s="28" t="s">
        <v>232</v>
      </c>
      <c r="B308" s="37" t="s">
        <v>58</v>
      </c>
      <c r="C308" s="29" t="s">
        <v>363</v>
      </c>
      <c r="D308" s="29" t="s">
        <v>358</v>
      </c>
      <c r="E308" s="70" t="s">
        <v>123</v>
      </c>
      <c r="F308" s="29" t="s">
        <v>233</v>
      </c>
      <c r="G308" s="124">
        <f>G309</f>
        <v>143.26964</v>
      </c>
    </row>
    <row r="309" spans="1:7" s="4" customFormat="1" ht="30" customHeight="1">
      <c r="A309" s="15" t="s">
        <v>234</v>
      </c>
      <c r="B309" s="37" t="s">
        <v>58</v>
      </c>
      <c r="C309" s="29" t="s">
        <v>363</v>
      </c>
      <c r="D309" s="29" t="s">
        <v>358</v>
      </c>
      <c r="E309" s="70" t="s">
        <v>123</v>
      </c>
      <c r="F309" s="29" t="s">
        <v>195</v>
      </c>
      <c r="G309" s="124">
        <f>'расх 21 г'!G183</f>
        <v>143.26964</v>
      </c>
    </row>
    <row r="310" spans="1:7" s="4" customFormat="1" ht="15.75" customHeight="1" hidden="1">
      <c r="A310" s="65" t="s">
        <v>453</v>
      </c>
      <c r="B310" s="37" t="s">
        <v>58</v>
      </c>
      <c r="C310" s="72" t="s">
        <v>363</v>
      </c>
      <c r="D310" s="72" t="s">
        <v>358</v>
      </c>
      <c r="E310" s="86" t="s">
        <v>123</v>
      </c>
      <c r="F310" s="72" t="s">
        <v>377</v>
      </c>
      <c r="G310" s="124"/>
    </row>
    <row r="311" spans="1:7" s="4" customFormat="1" ht="15.75" customHeight="1">
      <c r="A311" s="28" t="s">
        <v>579</v>
      </c>
      <c r="B311" s="37"/>
      <c r="C311" s="72"/>
      <c r="D311" s="72"/>
      <c r="E311" s="117" t="s">
        <v>266</v>
      </c>
      <c r="F311" s="29"/>
      <c r="G311" s="124">
        <f>G312</f>
        <v>1501.36538</v>
      </c>
    </row>
    <row r="312" spans="1:7" s="4" customFormat="1" ht="15.75" customHeight="1">
      <c r="A312" s="28" t="s">
        <v>578</v>
      </c>
      <c r="B312" s="37"/>
      <c r="C312" s="72"/>
      <c r="D312" s="72"/>
      <c r="E312" s="117" t="s">
        <v>266</v>
      </c>
      <c r="F312" s="29" t="s">
        <v>235</v>
      </c>
      <c r="G312" s="124">
        <f>G313</f>
        <v>1501.36538</v>
      </c>
    </row>
    <row r="313" spans="1:7" s="4" customFormat="1" ht="15.75" customHeight="1">
      <c r="A313" s="28"/>
      <c r="B313" s="37"/>
      <c r="C313" s="72"/>
      <c r="D313" s="72"/>
      <c r="E313" s="117" t="s">
        <v>266</v>
      </c>
      <c r="F313" s="29" t="s">
        <v>237</v>
      </c>
      <c r="G313" s="124">
        <f>'расх 21 г'!G109</f>
        <v>1501.36538</v>
      </c>
    </row>
    <row r="314" spans="1:7" s="4" customFormat="1" ht="15.75" customHeight="1">
      <c r="A314" s="28"/>
      <c r="B314" s="37"/>
      <c r="C314" s="72"/>
      <c r="D314" s="72"/>
      <c r="E314" s="117"/>
      <c r="F314" s="29"/>
      <c r="G314" s="124"/>
    </row>
    <row r="315" spans="1:7" s="68" customFormat="1" ht="15.75" customHeight="1">
      <c r="A315" s="28" t="s">
        <v>242</v>
      </c>
      <c r="B315" s="37" t="s">
        <v>58</v>
      </c>
      <c r="C315" s="40" t="s">
        <v>358</v>
      </c>
      <c r="D315" s="40" t="s">
        <v>369</v>
      </c>
      <c r="E315" s="117" t="s">
        <v>243</v>
      </c>
      <c r="F315" s="29"/>
      <c r="G315" s="124">
        <f>G316</f>
        <v>43.218</v>
      </c>
    </row>
    <row r="316" spans="1:7" s="11" customFormat="1" ht="15" customHeight="1">
      <c r="A316" s="28" t="s">
        <v>45</v>
      </c>
      <c r="B316" s="37" t="s">
        <v>58</v>
      </c>
      <c r="C316" s="40" t="s">
        <v>358</v>
      </c>
      <c r="D316" s="40" t="s">
        <v>369</v>
      </c>
      <c r="E316" s="117" t="s">
        <v>243</v>
      </c>
      <c r="F316" s="29" t="s">
        <v>235</v>
      </c>
      <c r="G316" s="124">
        <f>G317</f>
        <v>43.218</v>
      </c>
    </row>
    <row r="317" spans="1:7" ht="15.75">
      <c r="A317" s="28" t="s">
        <v>239</v>
      </c>
      <c r="B317" s="37" t="s">
        <v>58</v>
      </c>
      <c r="C317" s="40" t="s">
        <v>358</v>
      </c>
      <c r="D317" s="40" t="s">
        <v>369</v>
      </c>
      <c r="E317" s="117" t="s">
        <v>243</v>
      </c>
      <c r="F317" s="29" t="s">
        <v>198</v>
      </c>
      <c r="G317" s="124">
        <f>'расх 21 г'!G105</f>
        <v>43.218</v>
      </c>
    </row>
    <row r="318" spans="1:7" ht="23.25" customHeight="1" hidden="1">
      <c r="A318" s="65" t="s">
        <v>70</v>
      </c>
      <c r="B318" s="37" t="s">
        <v>58</v>
      </c>
      <c r="C318" s="67" t="s">
        <v>358</v>
      </c>
      <c r="D318" s="67" t="s">
        <v>369</v>
      </c>
      <c r="E318" s="86"/>
      <c r="F318" s="72"/>
      <c r="G318" s="124">
        <f>G98+G105+G112</f>
        <v>28768.486429999997</v>
      </c>
    </row>
    <row r="319" spans="1:7" ht="16.5" customHeight="1" hidden="1">
      <c r="A319" s="28" t="s">
        <v>580</v>
      </c>
      <c r="B319" s="37"/>
      <c r="C319" s="40"/>
      <c r="D319" s="40"/>
      <c r="E319" s="117" t="s">
        <v>582</v>
      </c>
      <c r="F319" s="29"/>
      <c r="G319" s="124">
        <f>G320</f>
        <v>0</v>
      </c>
    </row>
    <row r="320" spans="1:7" ht="20.25" customHeight="1" hidden="1">
      <c r="A320" s="28" t="s">
        <v>581</v>
      </c>
      <c r="B320" s="37"/>
      <c r="C320" s="40"/>
      <c r="D320" s="40"/>
      <c r="E320" s="117" t="s">
        <v>582</v>
      </c>
      <c r="F320" s="29" t="s">
        <v>583</v>
      </c>
      <c r="G320" s="124">
        <f>G321</f>
        <v>0</v>
      </c>
    </row>
    <row r="321" spans="1:7" ht="15.75" customHeight="1" hidden="1">
      <c r="A321" s="28"/>
      <c r="B321" s="37"/>
      <c r="C321" s="40"/>
      <c r="D321" s="40"/>
      <c r="E321" s="117" t="s">
        <v>582</v>
      </c>
      <c r="F321" s="29" t="s">
        <v>584</v>
      </c>
      <c r="G321" s="124">
        <f>'расх 21 г'!G348</f>
        <v>0</v>
      </c>
    </row>
    <row r="322" spans="1:7" ht="17.25" customHeight="1">
      <c r="A322" s="54" t="s">
        <v>70</v>
      </c>
      <c r="B322" s="36"/>
      <c r="C322" s="101"/>
      <c r="D322" s="101"/>
      <c r="E322" s="119"/>
      <c r="F322" s="34"/>
      <c r="G322" s="123">
        <f>G98+G105+G112</f>
        <v>28768.486429999997</v>
      </c>
    </row>
    <row r="323" spans="1:7" ht="15.75">
      <c r="A323" s="54" t="s">
        <v>71</v>
      </c>
      <c r="B323" s="102"/>
      <c r="C323" s="103"/>
      <c r="D323" s="103"/>
      <c r="E323" s="61"/>
      <c r="F323" s="34"/>
      <c r="G323" s="427">
        <f>G322+G97</f>
        <v>48926.69239</v>
      </c>
    </row>
    <row r="325" ht="15.75">
      <c r="G325" s="38"/>
    </row>
    <row r="326" ht="15.75">
      <c r="G326" s="38"/>
    </row>
    <row r="327" ht="15.75">
      <c r="G327" s="38"/>
    </row>
    <row r="329" ht="15.75">
      <c r="G329" s="38"/>
    </row>
    <row r="332" ht="21.75" customHeight="1" hidden="1"/>
    <row r="333" ht="15.75">
      <c r="G333" s="38"/>
    </row>
    <row r="399" spans="2:5" ht="15.75">
      <c r="B399" s="104"/>
      <c r="C399" s="105"/>
      <c r="D399" s="105"/>
      <c r="E399" s="2"/>
    </row>
    <row r="400" spans="2:5" ht="15.75">
      <c r="B400" s="104"/>
      <c r="C400" s="105"/>
      <c r="D400" s="105"/>
      <c r="E400" s="2"/>
    </row>
    <row r="401" spans="2:5" ht="15.75">
      <c r="B401" s="104"/>
      <c r="C401" s="105"/>
      <c r="D401" s="105"/>
      <c r="E401" s="2"/>
    </row>
    <row r="402" spans="2:5" ht="15.75">
      <c r="B402" s="104"/>
      <c r="C402" s="105"/>
      <c r="D402" s="105"/>
      <c r="E402" s="2"/>
    </row>
    <row r="403" spans="2:5" ht="15.75">
      <c r="B403" s="104"/>
      <c r="C403" s="105"/>
      <c r="D403" s="105"/>
      <c r="E403" s="2"/>
    </row>
  </sheetData>
  <sheetProtection/>
  <mergeCells count="10">
    <mergeCell ref="C8:G8"/>
    <mergeCell ref="C9:G9"/>
    <mergeCell ref="C10:G10"/>
    <mergeCell ref="A12:G12"/>
    <mergeCell ref="E1:G1"/>
    <mergeCell ref="E2:G2"/>
    <mergeCell ref="E3:G3"/>
    <mergeCell ref="E4:G4"/>
    <mergeCell ref="E5:G5"/>
    <mergeCell ref="E6:G6"/>
  </mergeCells>
  <hyperlinks>
    <hyperlink ref="A26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5" t="s">
        <v>591</v>
      </c>
      <c r="F1" s="476"/>
      <c r="G1" s="476"/>
      <c r="H1" s="476"/>
    </row>
    <row r="2" spans="5:8" ht="15.75">
      <c r="E2" s="481" t="s">
        <v>366</v>
      </c>
      <c r="F2" s="436"/>
      <c r="G2" s="436"/>
      <c r="H2" s="436"/>
    </row>
    <row r="3" spans="5:8" ht="15.75">
      <c r="E3" s="475" t="s">
        <v>741</v>
      </c>
      <c r="F3" s="476"/>
      <c r="G3" s="476"/>
      <c r="H3" s="476"/>
    </row>
    <row r="5" spans="1:8" ht="15.75">
      <c r="A5" s="7"/>
      <c r="B5" s="128"/>
      <c r="C5" s="432" t="s">
        <v>591</v>
      </c>
      <c r="D5" s="432"/>
      <c r="E5" s="432"/>
      <c r="F5" s="432"/>
      <c r="G5" s="432"/>
      <c r="H5" s="4"/>
    </row>
    <row r="6" spans="1:8" ht="15.75">
      <c r="A6" s="7"/>
      <c r="B6" s="128"/>
      <c r="C6" s="432" t="s">
        <v>366</v>
      </c>
      <c r="D6" s="432"/>
      <c r="E6" s="432"/>
      <c r="F6" s="432"/>
      <c r="G6" s="432"/>
      <c r="H6" s="4"/>
    </row>
    <row r="7" spans="1:8" ht="15.75">
      <c r="A7" s="7"/>
      <c r="B7" s="128"/>
      <c r="C7" s="432" t="s">
        <v>710</v>
      </c>
      <c r="D7" s="432"/>
      <c r="E7" s="432"/>
      <c r="F7" s="432"/>
      <c r="G7" s="432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46" t="s">
        <v>701</v>
      </c>
      <c r="B9" s="446"/>
      <c r="C9" s="446"/>
      <c r="D9" s="446"/>
      <c r="E9" s="446"/>
      <c r="F9" s="446"/>
      <c r="G9" s="446"/>
      <c r="H9" s="446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734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г'!H176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г'!H196</f>
        <v>0</v>
      </c>
    </row>
    <row r="35" spans="1:8" ht="57" customHeight="1">
      <c r="A35" s="77" t="s">
        <v>735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731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742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742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733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732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г'!H50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г'!G141</f>
        <v>43</v>
      </c>
      <c r="H158" s="42">
        <f>'расх 21 г'!H141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г'!H350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г'!G358</f>
        <v>0</v>
      </c>
      <c r="H220" s="96">
        <f>'расх 21 г'!H353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г'!H356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5" t="s">
        <v>77</v>
      </c>
      <c r="B6" s="455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751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5" t="s">
        <v>689</v>
      </c>
      <c r="B18" s="455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5" t="s">
        <v>78</v>
      </c>
      <c r="F1" s="436"/>
    </row>
    <row r="2" spans="4:6" ht="15.75">
      <c r="D2" s="437" t="s">
        <v>722</v>
      </c>
      <c r="E2" s="438"/>
      <c r="F2" s="438"/>
    </row>
    <row r="3" spans="5:6" ht="15.75">
      <c r="E3" s="432" t="s">
        <v>749</v>
      </c>
      <c r="F3" s="444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54" t="s">
        <v>366</v>
      </c>
      <c r="F7" s="454"/>
    </row>
    <row r="8" spans="1:6" ht="15.75" customHeight="1">
      <c r="A8" s="217"/>
      <c r="B8" s="8"/>
      <c r="C8" s="52"/>
      <c r="D8" s="232"/>
      <c r="E8" s="432" t="s">
        <v>707</v>
      </c>
      <c r="F8" s="432"/>
    </row>
    <row r="9" spans="1:4" ht="15.75">
      <c r="A9" s="217"/>
      <c r="B9" s="8"/>
      <c r="C9" s="218"/>
      <c r="D9" s="218"/>
    </row>
    <row r="10" spans="1:6" ht="31.5" customHeight="1">
      <c r="A10" s="446" t="s">
        <v>693</v>
      </c>
      <c r="B10" s="446"/>
      <c r="C10" s="446"/>
      <c r="D10" s="446"/>
      <c r="E10" s="446"/>
      <c r="F10" s="446"/>
    </row>
    <row r="12" spans="1:6" s="221" customFormat="1" ht="32.25" customHeight="1">
      <c r="A12" s="447" t="s">
        <v>504</v>
      </c>
      <c r="B12" s="447"/>
      <c r="C12" s="439" t="s">
        <v>507</v>
      </c>
      <c r="D12" s="440"/>
      <c r="E12" s="452" t="s">
        <v>226</v>
      </c>
      <c r="F12" s="453"/>
    </row>
    <row r="13" spans="1:6" s="221" customFormat="1" ht="78.75" customHeight="1">
      <c r="A13" s="43" t="s">
        <v>508</v>
      </c>
      <c r="B13" s="43" t="s">
        <v>510</v>
      </c>
      <c r="C13" s="441"/>
      <c r="D13" s="442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47">
        <v>3</v>
      </c>
      <c r="D14" s="447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33" t="s">
        <v>514</v>
      </c>
      <c r="D15" s="445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33" t="s">
        <v>593</v>
      </c>
      <c r="D16" s="434"/>
      <c r="E16" s="336"/>
      <c r="F16" s="336"/>
    </row>
    <row r="17" spans="1:6" s="226" customFormat="1" ht="30.75" customHeight="1" hidden="1">
      <c r="A17" s="224"/>
      <c r="B17" s="225"/>
      <c r="C17" s="433"/>
      <c r="D17" s="434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33" t="s">
        <v>516</v>
      </c>
      <c r="D18" s="445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50" t="s">
        <v>518</v>
      </c>
      <c r="D19" s="451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48" t="s">
        <v>520</v>
      </c>
      <c r="D20" s="449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48" t="s">
        <v>522</v>
      </c>
      <c r="D21" s="449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48" t="s">
        <v>346</v>
      </c>
      <c r="D22" s="449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50" t="s">
        <v>524</v>
      </c>
      <c r="D23" s="451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48" t="s">
        <v>526</v>
      </c>
      <c r="D24" s="449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48" t="s">
        <v>528</v>
      </c>
      <c r="D25" s="449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48" t="s">
        <v>348</v>
      </c>
      <c r="D26" s="449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E1:F1"/>
    <mergeCell ref="D2:F2"/>
    <mergeCell ref="E3:F3"/>
    <mergeCell ref="E7:F7"/>
    <mergeCell ref="C14:D14"/>
    <mergeCell ref="C15:D15"/>
    <mergeCell ref="A12:B12"/>
    <mergeCell ref="C12:D13"/>
    <mergeCell ref="E12:F12"/>
    <mergeCell ref="C16:D16"/>
    <mergeCell ref="E8:F8"/>
    <mergeCell ref="A10:F10"/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771</v>
      </c>
    </row>
    <row r="7" ht="15">
      <c r="C7" s="153"/>
    </row>
    <row r="8" spans="1:3" s="235" customFormat="1" ht="15.75">
      <c r="A8" s="234"/>
      <c r="B8" s="234"/>
      <c r="C8" s="153" t="s">
        <v>587</v>
      </c>
    </row>
    <row r="9" spans="1:3" s="235" customFormat="1" ht="15.75">
      <c r="A9" s="234"/>
      <c r="B9" s="234"/>
      <c r="C9" s="153" t="s">
        <v>529</v>
      </c>
    </row>
    <row r="10" spans="1:3" s="235" customFormat="1" ht="15.75">
      <c r="A10" s="234"/>
      <c r="B10" s="234"/>
      <c r="C10" s="153" t="s">
        <v>708</v>
      </c>
    </row>
    <row r="11" s="235" customFormat="1" ht="15.75">
      <c r="A11" s="236"/>
    </row>
    <row r="12" spans="1:6" s="238" customFormat="1" ht="36" customHeight="1">
      <c r="A12" s="455" t="s">
        <v>692</v>
      </c>
      <c r="B12" s="455"/>
      <c r="C12" s="455"/>
      <c r="D12" s="237"/>
      <c r="E12" s="237"/>
      <c r="F12" s="237"/>
    </row>
    <row r="13" s="240" customFormat="1" ht="6" customHeight="1">
      <c r="A13" s="239"/>
    </row>
    <row r="14" s="240" customFormat="1" ht="7.5" customHeight="1">
      <c r="A14" s="239" t="s">
        <v>350</v>
      </c>
    </row>
    <row r="15" spans="1:3" ht="27" customHeight="1">
      <c r="A15" s="443" t="s">
        <v>504</v>
      </c>
      <c r="B15" s="443"/>
      <c r="C15" s="456" t="s">
        <v>17</v>
      </c>
    </row>
    <row r="16" spans="1:3" ht="38.25">
      <c r="A16" s="43" t="s">
        <v>15</v>
      </c>
      <c r="B16" s="43" t="s">
        <v>16</v>
      </c>
      <c r="C16" s="457"/>
    </row>
    <row r="17" spans="1:3" ht="28.5" customHeight="1">
      <c r="A17" s="458" t="s">
        <v>387</v>
      </c>
      <c r="B17" s="458"/>
      <c r="C17" s="458"/>
    </row>
    <row r="18" spans="1:3" ht="81" customHeight="1">
      <c r="A18" s="131">
        <v>314</v>
      </c>
      <c r="B18" s="59" t="s">
        <v>25</v>
      </c>
      <c r="C18" s="242" t="s">
        <v>26</v>
      </c>
    </row>
    <row r="19" spans="1:3" ht="63.75">
      <c r="A19" s="131">
        <v>314</v>
      </c>
      <c r="B19" s="87" t="s">
        <v>27</v>
      </c>
      <c r="C19" s="242" t="s">
        <v>75</v>
      </c>
    </row>
    <row r="20" spans="1:3" ht="38.25" hidden="1">
      <c r="A20" s="131">
        <v>301</v>
      </c>
      <c r="B20" s="59" t="s">
        <v>28</v>
      </c>
      <c r="C20" s="243" t="s">
        <v>29</v>
      </c>
    </row>
    <row r="21" spans="1:3" ht="42" customHeight="1">
      <c r="A21" s="131">
        <v>314</v>
      </c>
      <c r="B21" s="59" t="s">
        <v>30</v>
      </c>
      <c r="C21" s="243" t="s">
        <v>31</v>
      </c>
    </row>
    <row r="22" spans="1:3" ht="82.5" customHeight="1">
      <c r="A22" s="131">
        <v>314</v>
      </c>
      <c r="B22" s="59" t="s">
        <v>32</v>
      </c>
      <c r="C22" s="243" t="s">
        <v>34</v>
      </c>
    </row>
    <row r="23" spans="1:3" ht="30.75" customHeight="1">
      <c r="A23" s="131">
        <v>314</v>
      </c>
      <c r="B23" s="59" t="s">
        <v>35</v>
      </c>
      <c r="C23" s="243" t="s">
        <v>36</v>
      </c>
    </row>
    <row r="24" spans="1:3" ht="27.75" customHeight="1">
      <c r="A24" s="131">
        <v>314</v>
      </c>
      <c r="B24" s="59" t="s">
        <v>37</v>
      </c>
      <c r="C24" s="243" t="s">
        <v>38</v>
      </c>
    </row>
    <row r="25" spans="1:3" ht="25.5" hidden="1">
      <c r="A25" s="131">
        <v>301</v>
      </c>
      <c r="B25" s="59" t="s">
        <v>39</v>
      </c>
      <c r="C25" s="243" t="s">
        <v>40</v>
      </c>
    </row>
    <row r="26" spans="1:3" ht="80.25" customHeight="1">
      <c r="A26" s="131">
        <v>314</v>
      </c>
      <c r="B26" s="59" t="s">
        <v>41</v>
      </c>
      <c r="C26" s="243" t="s">
        <v>42</v>
      </c>
    </row>
    <row r="27" spans="1:3" ht="76.5" hidden="1">
      <c r="A27" s="131">
        <v>301</v>
      </c>
      <c r="B27" s="59" t="s">
        <v>43</v>
      </c>
      <c r="C27" s="243" t="s">
        <v>44</v>
      </c>
    </row>
    <row r="28" spans="1:3" ht="81" customHeight="1" hidden="1">
      <c r="A28" s="131">
        <v>314</v>
      </c>
      <c r="B28" s="59" t="s">
        <v>46</v>
      </c>
      <c r="C28" s="243" t="s">
        <v>47</v>
      </c>
    </row>
    <row r="29" spans="1:3" ht="89.25" hidden="1">
      <c r="A29" s="131">
        <v>301</v>
      </c>
      <c r="B29" s="59" t="s">
        <v>48</v>
      </c>
      <c r="C29" s="243" t="s">
        <v>49</v>
      </c>
    </row>
    <row r="30" spans="1:3" ht="51" hidden="1">
      <c r="A30" s="131">
        <v>301</v>
      </c>
      <c r="B30" s="59" t="s">
        <v>50</v>
      </c>
      <c r="C30" s="243" t="s">
        <v>51</v>
      </c>
    </row>
    <row r="31" spans="1:3" ht="51" hidden="1">
      <c r="A31" s="131">
        <v>301</v>
      </c>
      <c r="B31" s="59" t="s">
        <v>52</v>
      </c>
      <c r="C31" s="243" t="s">
        <v>53</v>
      </c>
    </row>
    <row r="32" spans="1:3" ht="25.5" hidden="1">
      <c r="A32" s="131">
        <v>301</v>
      </c>
      <c r="B32" s="59" t="s">
        <v>54</v>
      </c>
      <c r="C32" s="243" t="s">
        <v>55</v>
      </c>
    </row>
    <row r="33" spans="1:3" ht="51">
      <c r="A33" s="131">
        <v>314</v>
      </c>
      <c r="B33" s="59" t="s">
        <v>56</v>
      </c>
      <c r="C33" s="243" t="s">
        <v>83</v>
      </c>
    </row>
    <row r="34" spans="1:3" ht="51" hidden="1">
      <c r="A34" s="131">
        <v>301</v>
      </c>
      <c r="B34" s="59" t="s">
        <v>84</v>
      </c>
      <c r="C34" s="243" t="s">
        <v>85</v>
      </c>
    </row>
    <row r="35" spans="1:3" ht="51" hidden="1">
      <c r="A35" s="131">
        <v>301</v>
      </c>
      <c r="B35" s="59" t="s">
        <v>86</v>
      </c>
      <c r="C35" s="243" t="s">
        <v>87</v>
      </c>
    </row>
    <row r="36" spans="1:3" ht="63.75" hidden="1">
      <c r="A36" s="131">
        <v>301</v>
      </c>
      <c r="B36" s="59" t="s">
        <v>88</v>
      </c>
      <c r="C36" s="243" t="s">
        <v>89</v>
      </c>
    </row>
    <row r="37" spans="1:3" ht="51" hidden="1">
      <c r="A37" s="131">
        <v>301</v>
      </c>
      <c r="B37" s="59" t="s">
        <v>90</v>
      </c>
      <c r="C37" s="243" t="s">
        <v>91</v>
      </c>
    </row>
    <row r="38" spans="1:3" ht="51" hidden="1">
      <c r="A38" s="131">
        <v>301</v>
      </c>
      <c r="B38" s="59" t="s">
        <v>92</v>
      </c>
      <c r="C38" s="243" t="s">
        <v>93</v>
      </c>
    </row>
    <row r="39" spans="1:3" ht="69" customHeight="1" hidden="1">
      <c r="A39" s="131"/>
      <c r="B39" s="59"/>
      <c r="C39" s="243"/>
    </row>
    <row r="40" spans="1:3" ht="69" customHeight="1" hidden="1">
      <c r="A40" s="131"/>
      <c r="B40" s="59"/>
      <c r="C40" s="243"/>
    </row>
    <row r="41" spans="1:3" ht="89.25" hidden="1">
      <c r="A41" s="131">
        <v>301</v>
      </c>
      <c r="B41" s="59" t="s">
        <v>95</v>
      </c>
      <c r="C41" s="243" t="s">
        <v>96</v>
      </c>
    </row>
    <row r="42" spans="1:3" ht="51" hidden="1">
      <c r="A42" s="131">
        <v>301</v>
      </c>
      <c r="B42" s="59" t="s">
        <v>18</v>
      </c>
      <c r="C42" s="243" t="s">
        <v>19</v>
      </c>
    </row>
    <row r="43" spans="1:3" ht="78" customHeight="1">
      <c r="A43" s="131">
        <v>314</v>
      </c>
      <c r="B43" s="59" t="s">
        <v>640</v>
      </c>
      <c r="C43" s="243" t="s">
        <v>641</v>
      </c>
    </row>
    <row r="44" spans="1:3" ht="30" customHeight="1">
      <c r="A44" s="131">
        <v>314</v>
      </c>
      <c r="B44" s="59" t="s">
        <v>98</v>
      </c>
      <c r="C44" s="243" t="s">
        <v>99</v>
      </c>
    </row>
    <row r="45" spans="1:3" ht="28.5" customHeight="1">
      <c r="A45" s="131">
        <v>314</v>
      </c>
      <c r="B45" s="59" t="s">
        <v>100</v>
      </c>
      <c r="C45" s="243" t="s">
        <v>101</v>
      </c>
    </row>
    <row r="46" spans="1:3" ht="30" customHeight="1">
      <c r="A46" s="131">
        <v>314</v>
      </c>
      <c r="B46" s="244" t="s">
        <v>611</v>
      </c>
      <c r="C46" s="243" t="s">
        <v>102</v>
      </c>
    </row>
    <row r="47" spans="1:3" ht="42" customHeight="1">
      <c r="A47" s="131">
        <v>314</v>
      </c>
      <c r="B47" s="245" t="s">
        <v>612</v>
      </c>
      <c r="C47" s="243" t="s">
        <v>103</v>
      </c>
    </row>
    <row r="48" spans="1:3" ht="38.25">
      <c r="A48" s="131">
        <v>314</v>
      </c>
      <c r="B48" s="357" t="s">
        <v>613</v>
      </c>
      <c r="C48" s="243" t="s">
        <v>736</v>
      </c>
    </row>
    <row r="49" spans="1:3" ht="38.25">
      <c r="A49" s="131">
        <v>314</v>
      </c>
      <c r="B49" s="357" t="s">
        <v>632</v>
      </c>
      <c r="C49" s="243" t="s">
        <v>633</v>
      </c>
    </row>
    <row r="50" spans="1:3" ht="18.75" customHeight="1">
      <c r="A50" s="131">
        <v>314</v>
      </c>
      <c r="B50" s="357" t="s">
        <v>614</v>
      </c>
      <c r="C50" s="243" t="s">
        <v>104</v>
      </c>
    </row>
    <row r="51" spans="1:3" ht="69" customHeight="1">
      <c r="A51" s="131">
        <v>314</v>
      </c>
      <c r="B51" s="357" t="s">
        <v>615</v>
      </c>
      <c r="C51" s="243" t="s">
        <v>140</v>
      </c>
    </row>
    <row r="52" spans="1:3" ht="25.5" hidden="1">
      <c r="A52" s="131">
        <v>314</v>
      </c>
      <c r="B52" s="357" t="s">
        <v>595</v>
      </c>
      <c r="C52" s="243" t="s">
        <v>141</v>
      </c>
    </row>
    <row r="53" spans="1:3" ht="38.25" hidden="1">
      <c r="A53" s="131">
        <v>314</v>
      </c>
      <c r="B53" s="357" t="s">
        <v>142</v>
      </c>
      <c r="C53" s="243" t="s">
        <v>143</v>
      </c>
    </row>
    <row r="54" spans="1:3" ht="42.75" customHeight="1">
      <c r="A54" s="131">
        <v>314</v>
      </c>
      <c r="B54" s="357" t="s">
        <v>616</v>
      </c>
      <c r="C54" s="246" t="s">
        <v>341</v>
      </c>
    </row>
    <row r="55" spans="1:3" ht="51" hidden="1">
      <c r="A55" s="131">
        <v>314</v>
      </c>
      <c r="B55" s="357" t="s">
        <v>145</v>
      </c>
      <c r="C55" s="243" t="s">
        <v>146</v>
      </c>
    </row>
    <row r="56" spans="1:3" ht="94.5" customHeight="1">
      <c r="A56" s="131">
        <v>314</v>
      </c>
      <c r="B56" s="357" t="s">
        <v>617</v>
      </c>
      <c r="C56" s="243" t="s">
        <v>147</v>
      </c>
    </row>
    <row r="57" spans="1:3" ht="49.5" customHeight="1">
      <c r="A57" s="131">
        <v>314</v>
      </c>
      <c r="B57" s="357" t="s">
        <v>618</v>
      </c>
      <c r="C57" s="243" t="s">
        <v>571</v>
      </c>
    </row>
    <row r="58" spans="1:3" ht="50.25" customHeight="1">
      <c r="A58" s="131">
        <v>314</v>
      </c>
      <c r="B58" s="357" t="s">
        <v>743</v>
      </c>
      <c r="C58" s="243" t="s">
        <v>744</v>
      </c>
    </row>
    <row r="59" spans="1:3" ht="30" customHeight="1">
      <c r="A59" s="131">
        <v>314</v>
      </c>
      <c r="B59" s="357" t="s">
        <v>760</v>
      </c>
      <c r="C59" s="243" t="s">
        <v>761</v>
      </c>
    </row>
    <row r="60" spans="1:3" ht="54.75" customHeight="1">
      <c r="A60" s="131">
        <v>314</v>
      </c>
      <c r="B60" s="357" t="s">
        <v>619</v>
      </c>
      <c r="C60" s="243" t="s">
        <v>572</v>
      </c>
    </row>
    <row r="61" spans="1:3" ht="15">
      <c r="A61" s="131">
        <v>314</v>
      </c>
      <c r="B61" s="357" t="s">
        <v>620</v>
      </c>
      <c r="C61" s="243" t="s">
        <v>148</v>
      </c>
    </row>
    <row r="62" spans="1:3" ht="42" customHeight="1">
      <c r="A62" s="131">
        <v>314</v>
      </c>
      <c r="B62" s="357" t="s">
        <v>621</v>
      </c>
      <c r="C62" s="243" t="s">
        <v>215</v>
      </c>
    </row>
    <row r="63" spans="1:3" ht="38.25">
      <c r="A63" s="131">
        <v>314</v>
      </c>
      <c r="B63" s="357" t="s">
        <v>622</v>
      </c>
      <c r="C63" s="243" t="s">
        <v>150</v>
      </c>
    </row>
    <row r="64" spans="1:3" ht="45.75" customHeight="1">
      <c r="A64" s="131">
        <v>314</v>
      </c>
      <c r="B64" s="357" t="s">
        <v>623</v>
      </c>
      <c r="C64" s="243" t="s">
        <v>149</v>
      </c>
    </row>
    <row r="65" spans="1:3" ht="20.25" customHeight="1">
      <c r="A65" s="131">
        <v>314</v>
      </c>
      <c r="B65" s="357" t="s">
        <v>624</v>
      </c>
      <c r="C65" s="243" t="s">
        <v>562</v>
      </c>
    </row>
    <row r="66" spans="1:3" ht="66.75" customHeight="1">
      <c r="A66" s="131">
        <v>314</v>
      </c>
      <c r="B66" s="357" t="s">
        <v>625</v>
      </c>
      <c r="C66" s="243" t="s">
        <v>175</v>
      </c>
    </row>
    <row r="67" spans="1:3" ht="44.25" customHeight="1">
      <c r="A67" s="131">
        <v>314</v>
      </c>
      <c r="B67" s="357" t="s">
        <v>716</v>
      </c>
      <c r="C67" s="243" t="s">
        <v>717</v>
      </c>
    </row>
    <row r="68" spans="1:3" ht="74.25" customHeight="1" hidden="1">
      <c r="A68" s="131">
        <v>314</v>
      </c>
      <c r="B68" s="357" t="s">
        <v>626</v>
      </c>
      <c r="C68" s="243" t="s">
        <v>461</v>
      </c>
    </row>
    <row r="69" spans="1:3" ht="51" hidden="1">
      <c r="A69" s="131">
        <v>314</v>
      </c>
      <c r="B69" s="357" t="s">
        <v>627</v>
      </c>
      <c r="C69" s="243" t="s">
        <v>570</v>
      </c>
    </row>
    <row r="70" spans="1:3" ht="42.75" customHeight="1">
      <c r="A70" s="131">
        <v>314</v>
      </c>
      <c r="B70" s="357" t="s">
        <v>718</v>
      </c>
      <c r="C70" s="243" t="s">
        <v>674</v>
      </c>
    </row>
    <row r="71" spans="1:3" ht="39.75" customHeight="1">
      <c r="A71" s="131">
        <v>314</v>
      </c>
      <c r="B71" s="357" t="s">
        <v>628</v>
      </c>
      <c r="C71" s="243" t="s">
        <v>182</v>
      </c>
    </row>
    <row r="72" spans="1:3" ht="26.25" customHeight="1">
      <c r="A72" s="131">
        <v>314</v>
      </c>
      <c r="B72" s="357" t="s">
        <v>629</v>
      </c>
      <c r="C72" s="243" t="s">
        <v>183</v>
      </c>
    </row>
    <row r="73" spans="1:3" ht="89.25">
      <c r="A73" s="131">
        <v>314</v>
      </c>
      <c r="B73" s="357" t="s">
        <v>631</v>
      </c>
      <c r="C73" s="243" t="s">
        <v>563</v>
      </c>
    </row>
    <row r="74" spans="1:3" ht="66" customHeight="1">
      <c r="A74" s="131">
        <v>314</v>
      </c>
      <c r="B74" s="357" t="s">
        <v>630</v>
      </c>
      <c r="C74" s="243" t="s">
        <v>76</v>
      </c>
    </row>
    <row r="75" spans="1:3" ht="12.75" customHeight="1" hidden="1">
      <c r="A75" s="233"/>
      <c r="B75" s="233"/>
      <c r="C75" s="242"/>
    </row>
    <row r="76" spans="1:3" s="240" customFormat="1" ht="30" customHeight="1" hidden="1">
      <c r="A76" s="241"/>
      <c r="B76" s="241"/>
      <c r="C76" s="330"/>
    </row>
    <row r="77" spans="1:3" ht="27.75" customHeight="1" hidden="1">
      <c r="A77" s="330"/>
      <c r="B77" s="330"/>
      <c r="C77" s="247"/>
    </row>
    <row r="78" spans="1:3" ht="12.75" hidden="1">
      <c r="A78" s="310"/>
      <c r="B78" s="311"/>
      <c r="C78" s="243"/>
    </row>
    <row r="79" spans="1:3" ht="12.75" hidden="1">
      <c r="A79" s="248"/>
      <c r="B79" s="59"/>
      <c r="C79" s="243"/>
    </row>
    <row r="80" spans="1:3" ht="12.75" hidden="1">
      <c r="A80" s="248"/>
      <c r="B80" s="59"/>
      <c r="C80" s="243"/>
    </row>
    <row r="81" spans="1:3" ht="12.75" hidden="1">
      <c r="A81" s="249"/>
      <c r="B81" s="59"/>
      <c r="C81" s="251"/>
    </row>
    <row r="82" spans="1:3" ht="42" customHeight="1" hidden="1">
      <c r="A82" s="250"/>
      <c r="B82" s="251"/>
      <c r="C82" s="329"/>
    </row>
    <row r="83" spans="1:3" ht="191.25" hidden="1">
      <c r="A83" s="329" t="s">
        <v>352</v>
      </c>
      <c r="B83" s="329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3" ht="12.75">
      <c r="A137" s="252"/>
      <c r="B137" s="252"/>
      <c r="C137" s="252"/>
    </row>
    <row r="138" spans="1:2" ht="12.75">
      <c r="A138" s="252"/>
      <c r="B138" s="252"/>
    </row>
  </sheetData>
  <sheetProtection/>
  <mergeCells count="4">
    <mergeCell ref="A12:C12"/>
    <mergeCell ref="C15:C16"/>
    <mergeCell ref="A17:C17"/>
    <mergeCell ref="A15:B1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59" t="s">
        <v>723</v>
      </c>
      <c r="E1" s="436"/>
      <c r="F1" s="436"/>
    </row>
    <row r="2" spans="4:6" ht="12.75">
      <c r="D2" s="459" t="s">
        <v>529</v>
      </c>
      <c r="E2" s="436"/>
      <c r="F2" s="436"/>
    </row>
    <row r="3" spans="4:6" ht="12.75">
      <c r="D3" s="459" t="s">
        <v>750</v>
      </c>
      <c r="E3" s="436"/>
      <c r="F3" s="436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5" t="s">
        <v>691</v>
      </c>
      <c r="B10" s="455"/>
      <c r="C10" s="455"/>
      <c r="D10" s="455"/>
      <c r="E10" s="455"/>
      <c r="F10" s="455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47" t="s">
        <v>504</v>
      </c>
      <c r="B12" s="447"/>
      <c r="C12" s="443" t="s">
        <v>507</v>
      </c>
      <c r="D12" s="443"/>
      <c r="E12" s="443"/>
      <c r="F12" s="443"/>
    </row>
    <row r="13" spans="1:6" s="221" customFormat="1" ht="104.25" customHeight="1">
      <c r="A13" s="43" t="s">
        <v>508</v>
      </c>
      <c r="B13" s="43" t="s">
        <v>509</v>
      </c>
      <c r="C13" s="443"/>
      <c r="D13" s="443"/>
      <c r="E13" s="443"/>
      <c r="F13" s="443"/>
    </row>
    <row r="14" spans="1:6" s="221" customFormat="1" ht="15">
      <c r="A14" s="43">
        <v>1</v>
      </c>
      <c r="B14" s="43">
        <v>2</v>
      </c>
      <c r="C14" s="452">
        <v>3</v>
      </c>
      <c r="D14" s="462"/>
      <c r="E14" s="462"/>
      <c r="F14" s="453"/>
    </row>
    <row r="15" spans="1:13" ht="33" customHeight="1">
      <c r="A15" s="466" t="s">
        <v>154</v>
      </c>
      <c r="B15" s="467"/>
      <c r="C15" s="467"/>
      <c r="D15" s="467"/>
      <c r="E15" s="467"/>
      <c r="F15" s="468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63" t="s">
        <v>346</v>
      </c>
      <c r="D16" s="464"/>
      <c r="E16" s="464"/>
      <c r="F16" s="465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63" t="s">
        <v>348</v>
      </c>
      <c r="D17" s="464"/>
      <c r="E17" s="464"/>
      <c r="F17" s="465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61"/>
      <c r="D18" s="461"/>
      <c r="E18" s="461"/>
      <c r="F18" s="461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63"/>
      <c r="D19" s="464"/>
      <c r="E19" s="464"/>
      <c r="F19" s="465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60"/>
      <c r="D30" s="259"/>
      <c r="E30" s="259"/>
      <c r="F30" s="259"/>
    </row>
    <row r="31" spans="1:6" ht="15.75">
      <c r="A31" s="4"/>
      <c r="B31" s="258"/>
      <c r="C31" s="460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A15:F15"/>
    <mergeCell ref="C16:F16"/>
    <mergeCell ref="C17:F17"/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752</v>
      </c>
    </row>
    <row r="5" ht="15">
      <c r="F5" s="231" t="s">
        <v>380</v>
      </c>
    </row>
    <row r="6" ht="15">
      <c r="F6" s="231" t="s">
        <v>772</v>
      </c>
    </row>
    <row r="7" ht="15">
      <c r="F7" s="411"/>
    </row>
    <row r="8" spans="1:6" s="4" customFormat="1" ht="15.75">
      <c r="A8" s="8"/>
      <c r="B8" s="8"/>
      <c r="C8" s="217"/>
      <c r="D8" s="217"/>
      <c r="E8" s="265"/>
      <c r="F8" s="231" t="s">
        <v>588</v>
      </c>
    </row>
    <row r="9" spans="1:6" s="4" customFormat="1" ht="15.75">
      <c r="A9" s="8"/>
      <c r="B9" s="8"/>
      <c r="C9" s="217"/>
      <c r="D9" s="217"/>
      <c r="E9" s="265"/>
      <c r="F9" s="231" t="s">
        <v>380</v>
      </c>
    </row>
    <row r="10" spans="1:6" s="4" customFormat="1" ht="15.75">
      <c r="A10" s="8"/>
      <c r="B10" s="8"/>
      <c r="C10" s="217"/>
      <c r="D10" s="217"/>
      <c r="E10" s="265"/>
      <c r="F10" s="231" t="s">
        <v>768</v>
      </c>
    </row>
    <row r="11" spans="1:5" s="4" customFormat="1" ht="15.75">
      <c r="A11" s="8"/>
      <c r="B11" s="8"/>
      <c r="C11" s="217"/>
      <c r="D11" s="217"/>
      <c r="E11" s="265"/>
    </row>
    <row r="12" s="4" customFormat="1" ht="12.75" customHeight="1"/>
    <row r="13" spans="1:6" s="4" customFormat="1" ht="16.5" customHeight="1">
      <c r="A13" s="469" t="s">
        <v>694</v>
      </c>
      <c r="B13" s="469"/>
      <c r="C13" s="469"/>
      <c r="D13" s="469"/>
      <c r="E13" s="469"/>
      <c r="F13" s="469"/>
    </row>
    <row r="14" spans="1:6" ht="12.75">
      <c r="A14" s="250"/>
      <c r="B14" s="250"/>
      <c r="C14" s="250"/>
      <c r="D14" s="250"/>
      <c r="E14" s="250"/>
      <c r="F14" s="250"/>
    </row>
    <row r="15" spans="1:7" ht="39" customHeight="1">
      <c r="A15" s="443"/>
      <c r="B15" s="443"/>
      <c r="C15" s="443"/>
      <c r="D15" s="443"/>
      <c r="E15" s="443"/>
      <c r="F15" s="266" t="s">
        <v>414</v>
      </c>
      <c r="G15" s="132" t="s">
        <v>226</v>
      </c>
    </row>
    <row r="16" spans="1:7" s="267" customFormat="1" ht="12.75">
      <c r="A16" s="471">
        <v>1</v>
      </c>
      <c r="B16" s="471"/>
      <c r="C16" s="471"/>
      <c r="D16" s="471"/>
      <c r="E16" s="471"/>
      <c r="F16" s="134">
        <v>2</v>
      </c>
      <c r="G16" s="134">
        <v>3</v>
      </c>
    </row>
    <row r="17" spans="1:7" s="20" customFormat="1" ht="12.75">
      <c r="A17" s="18"/>
      <c r="B17" s="18"/>
      <c r="C17" s="18"/>
      <c r="D17" s="18"/>
      <c r="E17" s="18"/>
      <c r="F17" s="268" t="s">
        <v>415</v>
      </c>
      <c r="G17" s="361">
        <f>G18+G24+G34+G38+G46+G53+G58+G68+G79</f>
        <v>16999.230000000003</v>
      </c>
    </row>
    <row r="18" spans="1:7" s="20" customFormat="1" ht="12.75">
      <c r="A18" s="18" t="s">
        <v>416</v>
      </c>
      <c r="B18" s="18" t="s">
        <v>418</v>
      </c>
      <c r="C18" s="18" t="s">
        <v>419</v>
      </c>
      <c r="D18" s="18" t="s">
        <v>420</v>
      </c>
      <c r="E18" s="18" t="s">
        <v>421</v>
      </c>
      <c r="F18" s="268" t="s">
        <v>422</v>
      </c>
      <c r="G18" s="415">
        <f>G19</f>
        <v>6950</v>
      </c>
    </row>
    <row r="19" spans="1:7" s="20" customFormat="1" ht="12.75">
      <c r="A19" s="16" t="s">
        <v>416</v>
      </c>
      <c r="B19" s="16" t="s">
        <v>423</v>
      </c>
      <c r="C19" s="16" t="s">
        <v>358</v>
      </c>
      <c r="D19" s="16" t="s">
        <v>420</v>
      </c>
      <c r="E19" s="16" t="s">
        <v>424</v>
      </c>
      <c r="F19" s="270" t="s">
        <v>425</v>
      </c>
      <c r="G19" s="416">
        <f>G20+G22+G21+G23</f>
        <v>6950</v>
      </c>
    </row>
    <row r="20" spans="1:7" s="272" customFormat="1" ht="54" customHeight="1">
      <c r="A20" s="17" t="s">
        <v>416</v>
      </c>
      <c r="B20" s="17" t="s">
        <v>426</v>
      </c>
      <c r="C20" s="17" t="s">
        <v>358</v>
      </c>
      <c r="D20" s="17" t="s">
        <v>420</v>
      </c>
      <c r="E20" s="17" t="s">
        <v>424</v>
      </c>
      <c r="F20" s="59" t="s">
        <v>427</v>
      </c>
      <c r="G20" s="417">
        <v>6890</v>
      </c>
    </row>
    <row r="21" spans="1:7" ht="80.25" customHeight="1">
      <c r="A21" s="17" t="s">
        <v>416</v>
      </c>
      <c r="B21" s="17" t="s">
        <v>428</v>
      </c>
      <c r="C21" s="17" t="s">
        <v>358</v>
      </c>
      <c r="D21" s="17" t="s">
        <v>420</v>
      </c>
      <c r="E21" s="17" t="s">
        <v>424</v>
      </c>
      <c r="F21" s="273" t="s">
        <v>429</v>
      </c>
      <c r="G21" s="417">
        <v>52</v>
      </c>
    </row>
    <row r="22" spans="1:7" ht="39.75" customHeight="1">
      <c r="A22" s="17" t="s">
        <v>416</v>
      </c>
      <c r="B22" s="17" t="s">
        <v>430</v>
      </c>
      <c r="C22" s="17" t="s">
        <v>358</v>
      </c>
      <c r="D22" s="17" t="s">
        <v>420</v>
      </c>
      <c r="E22" s="17" t="s">
        <v>424</v>
      </c>
      <c r="F22" s="274" t="s">
        <v>431</v>
      </c>
      <c r="G22" s="417">
        <v>8</v>
      </c>
    </row>
    <row r="23" spans="1:7" ht="69" customHeight="1" hidden="1">
      <c r="A23" s="17" t="s">
        <v>416</v>
      </c>
      <c r="B23" s="17" t="s">
        <v>2</v>
      </c>
      <c r="C23" s="17" t="s">
        <v>358</v>
      </c>
      <c r="D23" s="17" t="s">
        <v>420</v>
      </c>
      <c r="E23" s="17" t="s">
        <v>424</v>
      </c>
      <c r="F23" s="274" t="s">
        <v>12</v>
      </c>
      <c r="G23" s="417">
        <v>0</v>
      </c>
    </row>
    <row r="24" spans="1:7" s="275" customFormat="1" ht="27.75" customHeight="1">
      <c r="A24" s="18" t="s">
        <v>3</v>
      </c>
      <c r="B24" s="18" t="s">
        <v>418</v>
      </c>
      <c r="C24" s="18" t="s">
        <v>419</v>
      </c>
      <c r="D24" s="18" t="s">
        <v>420</v>
      </c>
      <c r="E24" s="18" t="s">
        <v>421</v>
      </c>
      <c r="F24" s="196" t="s">
        <v>4</v>
      </c>
      <c r="G24" s="367">
        <f>G25</f>
        <v>2722.03</v>
      </c>
    </row>
    <row r="25" spans="1:7" ht="27" customHeight="1">
      <c r="A25" s="16" t="s">
        <v>3</v>
      </c>
      <c r="B25" s="16" t="s">
        <v>423</v>
      </c>
      <c r="C25" s="16" t="s">
        <v>358</v>
      </c>
      <c r="D25" s="16" t="s">
        <v>420</v>
      </c>
      <c r="E25" s="16" t="s">
        <v>424</v>
      </c>
      <c r="F25" s="276" t="s">
        <v>5</v>
      </c>
      <c r="G25" s="422">
        <f>G26+G27+G28+G29+G30+G31+G32+G33</f>
        <v>2722.03</v>
      </c>
    </row>
    <row r="26" spans="1:7" ht="76.5">
      <c r="A26" s="277" t="s">
        <v>3</v>
      </c>
      <c r="B26" s="277" t="s">
        <v>658</v>
      </c>
      <c r="C26" s="40" t="s">
        <v>358</v>
      </c>
      <c r="D26" s="40" t="s">
        <v>420</v>
      </c>
      <c r="E26" s="40" t="s">
        <v>424</v>
      </c>
      <c r="F26" s="409" t="s">
        <v>659</v>
      </c>
      <c r="G26" s="423">
        <v>1095.04</v>
      </c>
    </row>
    <row r="27" spans="1:7" ht="89.25">
      <c r="A27" s="277" t="s">
        <v>3</v>
      </c>
      <c r="B27" s="277" t="s">
        <v>660</v>
      </c>
      <c r="C27" s="40" t="s">
        <v>358</v>
      </c>
      <c r="D27" s="40" t="s">
        <v>420</v>
      </c>
      <c r="E27" s="40" t="s">
        <v>424</v>
      </c>
      <c r="F27" s="409" t="s">
        <v>661</v>
      </c>
      <c r="G27" s="423">
        <v>154.82</v>
      </c>
    </row>
    <row r="28" spans="1:7" ht="63.75">
      <c r="A28" s="277" t="s">
        <v>3</v>
      </c>
      <c r="B28" s="277" t="s">
        <v>662</v>
      </c>
      <c r="C28" s="40" t="s">
        <v>358</v>
      </c>
      <c r="D28" s="40" t="s">
        <v>420</v>
      </c>
      <c r="E28" s="40" t="s">
        <v>424</v>
      </c>
      <c r="F28" s="409" t="s">
        <v>220</v>
      </c>
      <c r="G28" s="423">
        <v>6.24</v>
      </c>
    </row>
    <row r="29" spans="1:7" ht="102">
      <c r="A29" s="277" t="s">
        <v>3</v>
      </c>
      <c r="B29" s="277" t="s">
        <v>663</v>
      </c>
      <c r="C29" s="40" t="s">
        <v>358</v>
      </c>
      <c r="D29" s="40" t="s">
        <v>420</v>
      </c>
      <c r="E29" s="40" t="s">
        <v>424</v>
      </c>
      <c r="F29" s="410" t="s">
        <v>664</v>
      </c>
      <c r="G29" s="423">
        <v>0.88</v>
      </c>
    </row>
    <row r="30" spans="1:7" ht="76.5">
      <c r="A30" s="277" t="s">
        <v>3</v>
      </c>
      <c r="B30" s="277" t="s">
        <v>665</v>
      </c>
      <c r="C30" s="40" t="s">
        <v>358</v>
      </c>
      <c r="D30" s="40" t="s">
        <v>420</v>
      </c>
      <c r="E30" s="40" t="s">
        <v>424</v>
      </c>
      <c r="F30" s="410" t="s">
        <v>667</v>
      </c>
      <c r="G30" s="423">
        <v>1440.46</v>
      </c>
    </row>
    <row r="31" spans="1:7" ht="89.25">
      <c r="A31" s="277" t="s">
        <v>3</v>
      </c>
      <c r="B31" s="277" t="s">
        <v>666</v>
      </c>
      <c r="C31" s="40" t="s">
        <v>358</v>
      </c>
      <c r="D31" s="40" t="s">
        <v>420</v>
      </c>
      <c r="E31" s="40" t="s">
        <v>424</v>
      </c>
      <c r="F31" s="409" t="s">
        <v>668</v>
      </c>
      <c r="G31" s="423">
        <v>203.66</v>
      </c>
    </row>
    <row r="32" spans="1:7" ht="76.5">
      <c r="A32" s="40" t="s">
        <v>3</v>
      </c>
      <c r="B32" s="277" t="s">
        <v>669</v>
      </c>
      <c r="C32" s="40" t="s">
        <v>358</v>
      </c>
      <c r="D32" s="40" t="s">
        <v>420</v>
      </c>
      <c r="E32" s="40" t="s">
        <v>424</v>
      </c>
      <c r="F32" s="409" t="s">
        <v>670</v>
      </c>
      <c r="G32" s="423">
        <v>-156.89</v>
      </c>
    </row>
    <row r="33" spans="1:7" ht="89.25">
      <c r="A33" s="40" t="s">
        <v>3</v>
      </c>
      <c r="B33" s="277" t="s">
        <v>671</v>
      </c>
      <c r="C33" s="40" t="s">
        <v>358</v>
      </c>
      <c r="D33" s="40" t="s">
        <v>420</v>
      </c>
      <c r="E33" s="40" t="s">
        <v>424</v>
      </c>
      <c r="F33" s="408" t="s">
        <v>672</v>
      </c>
      <c r="G33" s="423">
        <v>-22.18</v>
      </c>
    </row>
    <row r="34" spans="1:7" ht="12.75" customHeight="1">
      <c r="A34" s="18" t="s">
        <v>432</v>
      </c>
      <c r="B34" s="18" t="s">
        <v>418</v>
      </c>
      <c r="C34" s="18" t="s">
        <v>419</v>
      </c>
      <c r="D34" s="18" t="s">
        <v>420</v>
      </c>
      <c r="E34" s="18" t="s">
        <v>421</v>
      </c>
      <c r="F34" s="278" t="s">
        <v>433</v>
      </c>
      <c r="G34" s="415">
        <f>G35</f>
        <v>22</v>
      </c>
    </row>
    <row r="35" spans="1:7" s="279" customFormat="1" ht="13.5" customHeight="1">
      <c r="A35" s="16" t="s">
        <v>432</v>
      </c>
      <c r="B35" s="16" t="s">
        <v>434</v>
      </c>
      <c r="C35" s="16" t="s">
        <v>358</v>
      </c>
      <c r="D35" s="16" t="s">
        <v>420</v>
      </c>
      <c r="E35" s="16" t="s">
        <v>424</v>
      </c>
      <c r="F35" s="276" t="s">
        <v>435</v>
      </c>
      <c r="G35" s="416">
        <f>G36+G37</f>
        <v>22</v>
      </c>
    </row>
    <row r="36" spans="1:7" s="279" customFormat="1" ht="13.5">
      <c r="A36" s="17" t="s">
        <v>432</v>
      </c>
      <c r="B36" s="17" t="s">
        <v>436</v>
      </c>
      <c r="C36" s="17" t="s">
        <v>358</v>
      </c>
      <c r="D36" s="17" t="s">
        <v>420</v>
      </c>
      <c r="E36" s="17" t="s">
        <v>424</v>
      </c>
      <c r="F36" s="274" t="s">
        <v>435</v>
      </c>
      <c r="G36" s="417">
        <v>22</v>
      </c>
    </row>
    <row r="37" spans="1:7" s="280" customFormat="1" ht="24" customHeight="1" hidden="1">
      <c r="A37" s="17" t="s">
        <v>432</v>
      </c>
      <c r="B37" s="17" t="s">
        <v>437</v>
      </c>
      <c r="C37" s="17" t="s">
        <v>358</v>
      </c>
      <c r="D37" s="17" t="s">
        <v>420</v>
      </c>
      <c r="E37" s="17" t="s">
        <v>424</v>
      </c>
      <c r="F37" s="274" t="s">
        <v>438</v>
      </c>
      <c r="G37" s="417"/>
    </row>
    <row r="38" spans="1:7" ht="15" customHeight="1">
      <c r="A38" s="18" t="s">
        <v>439</v>
      </c>
      <c r="B38" s="18" t="s">
        <v>418</v>
      </c>
      <c r="C38" s="18" t="s">
        <v>419</v>
      </c>
      <c r="D38" s="18" t="s">
        <v>420</v>
      </c>
      <c r="E38" s="18" t="s">
        <v>421</v>
      </c>
      <c r="F38" s="268" t="s">
        <v>442</v>
      </c>
      <c r="G38" s="415">
        <f>G39+G40</f>
        <v>4575</v>
      </c>
    </row>
    <row r="39" spans="1:7" ht="38.25" customHeight="1">
      <c r="A39" s="17" t="s">
        <v>439</v>
      </c>
      <c r="B39" s="17" t="s">
        <v>443</v>
      </c>
      <c r="C39" s="17" t="s">
        <v>369</v>
      </c>
      <c r="D39" s="17" t="s">
        <v>420</v>
      </c>
      <c r="E39" s="17" t="s">
        <v>424</v>
      </c>
      <c r="F39" s="281" t="s">
        <v>503</v>
      </c>
      <c r="G39" s="417">
        <v>1460</v>
      </c>
    </row>
    <row r="40" spans="1:7" s="20" customFormat="1" ht="12.75">
      <c r="A40" s="16" t="s">
        <v>439</v>
      </c>
      <c r="B40" s="16" t="s">
        <v>444</v>
      </c>
      <c r="C40" s="16" t="s">
        <v>419</v>
      </c>
      <c r="D40" s="16" t="s">
        <v>420</v>
      </c>
      <c r="E40" s="16" t="s">
        <v>424</v>
      </c>
      <c r="F40" s="282" t="s">
        <v>445</v>
      </c>
      <c r="G40" s="416">
        <f>G41+G42</f>
        <v>3115</v>
      </c>
    </row>
    <row r="41" spans="1:7" s="20" customFormat="1" ht="27" customHeight="1">
      <c r="A41" s="17" t="s">
        <v>439</v>
      </c>
      <c r="B41" s="17" t="s">
        <v>316</v>
      </c>
      <c r="C41" s="17" t="s">
        <v>369</v>
      </c>
      <c r="D41" s="17" t="s">
        <v>420</v>
      </c>
      <c r="E41" s="17" t="s">
        <v>424</v>
      </c>
      <c r="F41" s="273" t="s">
        <v>317</v>
      </c>
      <c r="G41" s="417">
        <v>305</v>
      </c>
    </row>
    <row r="42" spans="1:7" ht="31.5" customHeight="1">
      <c r="A42" s="17" t="s">
        <v>439</v>
      </c>
      <c r="B42" s="17" t="s">
        <v>318</v>
      </c>
      <c r="C42" s="17" t="s">
        <v>369</v>
      </c>
      <c r="D42" s="17" t="s">
        <v>420</v>
      </c>
      <c r="E42" s="17" t="s">
        <v>424</v>
      </c>
      <c r="F42" s="273" t="s">
        <v>319</v>
      </c>
      <c r="G42" s="417">
        <v>2810</v>
      </c>
    </row>
    <row r="43" spans="1:7" s="275" customFormat="1" ht="25.5" hidden="1">
      <c r="A43" s="18" t="s">
        <v>447</v>
      </c>
      <c r="B43" s="18" t="s">
        <v>418</v>
      </c>
      <c r="C43" s="18" t="s">
        <v>419</v>
      </c>
      <c r="D43" s="18" t="s">
        <v>420</v>
      </c>
      <c r="E43" s="18" t="s">
        <v>419</v>
      </c>
      <c r="F43" s="190" t="s">
        <v>448</v>
      </c>
      <c r="G43" s="415"/>
    </row>
    <row r="44" spans="1:7" ht="12.75" hidden="1">
      <c r="A44" s="17" t="s">
        <v>447</v>
      </c>
      <c r="B44" s="17" t="s">
        <v>449</v>
      </c>
      <c r="C44" s="17" t="s">
        <v>419</v>
      </c>
      <c r="D44" s="17" t="s">
        <v>420</v>
      </c>
      <c r="E44" s="17" t="s">
        <v>424</v>
      </c>
      <c r="F44" s="281" t="s">
        <v>450</v>
      </c>
      <c r="G44" s="417"/>
    </row>
    <row r="45" spans="1:7" ht="12.75" hidden="1">
      <c r="A45" s="17" t="s">
        <v>447</v>
      </c>
      <c r="B45" s="17" t="s">
        <v>451</v>
      </c>
      <c r="C45" s="17" t="s">
        <v>419</v>
      </c>
      <c r="D45" s="17" t="s">
        <v>420</v>
      </c>
      <c r="E45" s="17" t="s">
        <v>424</v>
      </c>
      <c r="F45" s="281" t="s">
        <v>456</v>
      </c>
      <c r="G45" s="417"/>
    </row>
    <row r="46" spans="1:7" s="275" customFormat="1" ht="30" customHeight="1">
      <c r="A46" s="18" t="s">
        <v>396</v>
      </c>
      <c r="B46" s="18" t="s">
        <v>418</v>
      </c>
      <c r="C46" s="18" t="s">
        <v>419</v>
      </c>
      <c r="D46" s="18" t="s">
        <v>420</v>
      </c>
      <c r="E46" s="18" t="s">
        <v>421</v>
      </c>
      <c r="F46" s="283" t="s">
        <v>458</v>
      </c>
      <c r="G46" s="415">
        <f>G47+G52</f>
        <v>2144.3</v>
      </c>
    </row>
    <row r="47" spans="1:7" s="20" customFormat="1" ht="64.5" customHeight="1">
      <c r="A47" s="16" t="s">
        <v>396</v>
      </c>
      <c r="B47" s="16" t="s">
        <v>459</v>
      </c>
      <c r="C47" s="16" t="s">
        <v>419</v>
      </c>
      <c r="D47" s="16" t="s">
        <v>420</v>
      </c>
      <c r="E47" s="16" t="s">
        <v>460</v>
      </c>
      <c r="F47" s="282" t="s">
        <v>468</v>
      </c>
      <c r="G47" s="416">
        <f>G48+G49</f>
        <v>2144.3</v>
      </c>
    </row>
    <row r="48" spans="1:7" ht="63.75" customHeight="1">
      <c r="A48" s="17" t="s">
        <v>396</v>
      </c>
      <c r="B48" s="17" t="s">
        <v>469</v>
      </c>
      <c r="C48" s="17" t="s">
        <v>369</v>
      </c>
      <c r="D48" s="17" t="s">
        <v>420</v>
      </c>
      <c r="E48" s="17" t="s">
        <v>460</v>
      </c>
      <c r="F48" s="284" t="s">
        <v>298</v>
      </c>
      <c r="G48" s="417">
        <f>1850+94.3</f>
        <v>1944.3</v>
      </c>
    </row>
    <row r="49" spans="1:7" ht="56.25" customHeight="1">
      <c r="A49" s="17" t="s">
        <v>396</v>
      </c>
      <c r="B49" s="17" t="s">
        <v>470</v>
      </c>
      <c r="C49" s="17" t="s">
        <v>369</v>
      </c>
      <c r="D49" s="17" t="s">
        <v>420</v>
      </c>
      <c r="E49" s="17" t="s">
        <v>460</v>
      </c>
      <c r="F49" s="285" t="s">
        <v>300</v>
      </c>
      <c r="G49" s="417">
        <v>200</v>
      </c>
    </row>
    <row r="50" spans="1:7" ht="27.75" customHeight="1" hidden="1">
      <c r="A50" s="17" t="s">
        <v>396</v>
      </c>
      <c r="B50" s="17" t="s">
        <v>301</v>
      </c>
      <c r="C50" s="17" t="s">
        <v>369</v>
      </c>
      <c r="D50" s="17" t="s">
        <v>420</v>
      </c>
      <c r="E50" s="17" t="s">
        <v>460</v>
      </c>
      <c r="F50" s="285" t="s">
        <v>29</v>
      </c>
      <c r="G50" s="417">
        <v>0</v>
      </c>
    </row>
    <row r="51" spans="1:7" ht="28.5" customHeight="1" hidden="1">
      <c r="A51" s="17" t="s">
        <v>396</v>
      </c>
      <c r="B51" s="17" t="s">
        <v>302</v>
      </c>
      <c r="C51" s="17" t="s">
        <v>369</v>
      </c>
      <c r="D51" s="17" t="s">
        <v>420</v>
      </c>
      <c r="E51" s="17" t="s">
        <v>460</v>
      </c>
      <c r="F51" s="285" t="s">
        <v>31</v>
      </c>
      <c r="G51" s="417">
        <v>0</v>
      </c>
    </row>
    <row r="52" spans="1:7" s="20" customFormat="1" ht="54" customHeight="1" hidden="1">
      <c r="A52" s="16" t="s">
        <v>396</v>
      </c>
      <c r="B52" s="16" t="s">
        <v>471</v>
      </c>
      <c r="C52" s="16" t="s">
        <v>369</v>
      </c>
      <c r="D52" s="16" t="s">
        <v>420</v>
      </c>
      <c r="E52" s="16" t="s">
        <v>460</v>
      </c>
      <c r="F52" s="19" t="s">
        <v>34</v>
      </c>
      <c r="G52" s="416">
        <v>0</v>
      </c>
    </row>
    <row r="53" spans="1:7" s="275" customFormat="1" ht="27" customHeight="1">
      <c r="A53" s="18" t="s">
        <v>472</v>
      </c>
      <c r="B53" s="18" t="s">
        <v>418</v>
      </c>
      <c r="C53" s="18" t="s">
        <v>419</v>
      </c>
      <c r="D53" s="18" t="s">
        <v>420</v>
      </c>
      <c r="E53" s="18" t="s">
        <v>421</v>
      </c>
      <c r="F53" s="196" t="s">
        <v>473</v>
      </c>
      <c r="G53" s="415">
        <f>G54</f>
        <v>110</v>
      </c>
    </row>
    <row r="54" spans="1:7" s="20" customFormat="1" ht="12.75">
      <c r="A54" s="16" t="s">
        <v>472</v>
      </c>
      <c r="B54" s="16" t="s">
        <v>474</v>
      </c>
      <c r="C54" s="16" t="s">
        <v>419</v>
      </c>
      <c r="D54" s="16" t="s">
        <v>420</v>
      </c>
      <c r="E54" s="16" t="s">
        <v>475</v>
      </c>
      <c r="F54" s="276" t="s">
        <v>476</v>
      </c>
      <c r="G54" s="416">
        <f>G55</f>
        <v>110</v>
      </c>
    </row>
    <row r="55" spans="1:7" ht="12.75">
      <c r="A55" s="17" t="s">
        <v>472</v>
      </c>
      <c r="B55" s="17" t="s">
        <v>477</v>
      </c>
      <c r="C55" s="17" t="s">
        <v>419</v>
      </c>
      <c r="D55" s="17" t="s">
        <v>420</v>
      </c>
      <c r="E55" s="17" t="s">
        <v>475</v>
      </c>
      <c r="F55" s="71" t="s">
        <v>478</v>
      </c>
      <c r="G55" s="417">
        <f>G56</f>
        <v>110</v>
      </c>
    </row>
    <row r="56" spans="1:7" ht="27" customHeight="1">
      <c r="A56" s="17" t="s">
        <v>472</v>
      </c>
      <c r="B56" s="17" t="s">
        <v>479</v>
      </c>
      <c r="C56" s="17" t="s">
        <v>369</v>
      </c>
      <c r="D56" s="17" t="s">
        <v>420</v>
      </c>
      <c r="E56" s="17" t="s">
        <v>475</v>
      </c>
      <c r="F56" s="71" t="s">
        <v>303</v>
      </c>
      <c r="G56" s="417">
        <v>110</v>
      </c>
    </row>
    <row r="57" spans="1:7" ht="18" customHeight="1" hidden="1">
      <c r="A57" s="17" t="s">
        <v>472</v>
      </c>
      <c r="B57" s="17" t="s">
        <v>304</v>
      </c>
      <c r="C57" s="17" t="s">
        <v>369</v>
      </c>
      <c r="D57" s="17" t="s">
        <v>420</v>
      </c>
      <c r="E57" s="17" t="s">
        <v>475</v>
      </c>
      <c r="F57" s="71" t="s">
        <v>38</v>
      </c>
      <c r="G57" s="417">
        <v>0</v>
      </c>
    </row>
    <row r="58" spans="1:7" ht="26.25" customHeight="1">
      <c r="A58" s="18" t="s">
        <v>480</v>
      </c>
      <c r="B58" s="18" t="s">
        <v>418</v>
      </c>
      <c r="C58" s="18" t="s">
        <v>419</v>
      </c>
      <c r="D58" s="18" t="s">
        <v>420</v>
      </c>
      <c r="E58" s="18" t="s">
        <v>421</v>
      </c>
      <c r="F58" s="286" t="s">
        <v>481</v>
      </c>
      <c r="G58" s="415">
        <f>G67+G60</f>
        <v>275.9</v>
      </c>
    </row>
    <row r="59" spans="1:7" ht="27.75" customHeight="1" hidden="1">
      <c r="A59" s="17" t="s">
        <v>480</v>
      </c>
      <c r="B59" s="17" t="s">
        <v>487</v>
      </c>
      <c r="C59" s="17" t="s">
        <v>369</v>
      </c>
      <c r="D59" s="17" t="s">
        <v>420</v>
      </c>
      <c r="E59" s="17" t="s">
        <v>7</v>
      </c>
      <c r="F59" s="243" t="s">
        <v>40</v>
      </c>
      <c r="G59" s="417">
        <v>0</v>
      </c>
    </row>
    <row r="60" spans="1:7" ht="63" customHeight="1" hidden="1">
      <c r="A60" s="17" t="s">
        <v>480</v>
      </c>
      <c r="B60" s="17" t="s">
        <v>6</v>
      </c>
      <c r="C60" s="17" t="s">
        <v>369</v>
      </c>
      <c r="D60" s="17" t="s">
        <v>420</v>
      </c>
      <c r="E60" s="17" t="s">
        <v>7</v>
      </c>
      <c r="F60" s="284" t="s">
        <v>305</v>
      </c>
      <c r="G60" s="417">
        <v>0</v>
      </c>
    </row>
    <row r="61" spans="1:7" ht="69" customHeight="1" hidden="1">
      <c r="A61" s="17" t="s">
        <v>480</v>
      </c>
      <c r="B61" s="17" t="s">
        <v>306</v>
      </c>
      <c r="C61" s="17" t="s">
        <v>369</v>
      </c>
      <c r="D61" s="17" t="s">
        <v>420</v>
      </c>
      <c r="E61" s="17" t="s">
        <v>7</v>
      </c>
      <c r="F61" s="243" t="s">
        <v>47</v>
      </c>
      <c r="G61" s="417">
        <v>0</v>
      </c>
    </row>
    <row r="62" spans="1:7" ht="69" customHeight="1" hidden="1">
      <c r="A62" s="17" t="s">
        <v>480</v>
      </c>
      <c r="B62" s="17" t="s">
        <v>6</v>
      </c>
      <c r="C62" s="17" t="s">
        <v>369</v>
      </c>
      <c r="D62" s="17" t="s">
        <v>420</v>
      </c>
      <c r="E62" s="17" t="s">
        <v>307</v>
      </c>
      <c r="F62" s="243" t="s">
        <v>49</v>
      </c>
      <c r="G62" s="417">
        <v>0</v>
      </c>
    </row>
    <row r="63" spans="1:7" ht="70.5" customHeight="1" hidden="1">
      <c r="A63" s="17" t="s">
        <v>480</v>
      </c>
      <c r="B63" s="17" t="s">
        <v>306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417">
        <v>0</v>
      </c>
    </row>
    <row r="64" spans="1:7" ht="42.75" customHeight="1" hidden="1">
      <c r="A64" s="17" t="s">
        <v>480</v>
      </c>
      <c r="B64" s="17" t="s">
        <v>308</v>
      </c>
      <c r="C64" s="17" t="s">
        <v>369</v>
      </c>
      <c r="D64" s="17" t="s">
        <v>420</v>
      </c>
      <c r="E64" s="17" t="s">
        <v>7</v>
      </c>
      <c r="F64" s="243" t="s">
        <v>51</v>
      </c>
      <c r="G64" s="417">
        <v>0</v>
      </c>
    </row>
    <row r="65" spans="1:7" ht="40.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307</v>
      </c>
      <c r="F65" s="243" t="s">
        <v>53</v>
      </c>
      <c r="G65" s="417">
        <v>0</v>
      </c>
    </row>
    <row r="66" spans="1:7" ht="26.25" customHeight="1" hidden="1">
      <c r="A66" s="17" t="s">
        <v>480</v>
      </c>
      <c r="B66" s="17" t="s">
        <v>451</v>
      </c>
      <c r="C66" s="17" t="s">
        <v>369</v>
      </c>
      <c r="D66" s="17" t="s">
        <v>420</v>
      </c>
      <c r="E66" s="17" t="s">
        <v>309</v>
      </c>
      <c r="F66" s="243" t="s">
        <v>55</v>
      </c>
      <c r="G66" s="417">
        <v>0</v>
      </c>
    </row>
    <row r="67" spans="1:7" ht="41.25" customHeight="1">
      <c r="A67" s="17" t="s">
        <v>480</v>
      </c>
      <c r="B67" s="17" t="s">
        <v>446</v>
      </c>
      <c r="C67" s="17" t="s">
        <v>369</v>
      </c>
      <c r="D67" s="17" t="s">
        <v>420</v>
      </c>
      <c r="E67" s="17" t="s">
        <v>482</v>
      </c>
      <c r="F67" s="284" t="s">
        <v>310</v>
      </c>
      <c r="G67" s="417">
        <f>235+40.9</f>
        <v>275.9</v>
      </c>
    </row>
    <row r="68" spans="1:7" s="275" customFormat="1" ht="16.5" customHeight="1">
      <c r="A68" s="18" t="s">
        <v>8</v>
      </c>
      <c r="B68" s="18" t="s">
        <v>418</v>
      </c>
      <c r="C68" s="18" t="s">
        <v>419</v>
      </c>
      <c r="D68" s="18" t="s">
        <v>420</v>
      </c>
      <c r="E68" s="18" t="s">
        <v>421</v>
      </c>
      <c r="F68" s="286" t="s">
        <v>9</v>
      </c>
      <c r="G68" s="415">
        <f>G77</f>
        <v>200</v>
      </c>
    </row>
    <row r="69" spans="1:7" s="275" customFormat="1" ht="42.75" customHeight="1" hidden="1">
      <c r="A69" s="17" t="s">
        <v>8</v>
      </c>
      <c r="B69" s="17" t="s">
        <v>311</v>
      </c>
      <c r="C69" s="17" t="s">
        <v>369</v>
      </c>
      <c r="D69" s="17" t="s">
        <v>420</v>
      </c>
      <c r="E69" s="17" t="s">
        <v>10</v>
      </c>
      <c r="F69" s="243" t="s">
        <v>85</v>
      </c>
      <c r="G69" s="417"/>
    </row>
    <row r="70" spans="1:7" s="275" customFormat="1" ht="55.5" customHeight="1" hidden="1">
      <c r="A70" s="17" t="s">
        <v>8</v>
      </c>
      <c r="B70" s="17" t="s">
        <v>312</v>
      </c>
      <c r="C70" s="17" t="s">
        <v>369</v>
      </c>
      <c r="D70" s="17" t="s">
        <v>420</v>
      </c>
      <c r="E70" s="17" t="s">
        <v>10</v>
      </c>
      <c r="F70" s="243" t="s">
        <v>89</v>
      </c>
      <c r="G70" s="417"/>
    </row>
    <row r="71" spans="1:7" s="275" customFormat="1" ht="41.25" customHeight="1" hidden="1">
      <c r="A71" s="17" t="s">
        <v>8</v>
      </c>
      <c r="B71" s="17" t="s">
        <v>313</v>
      </c>
      <c r="C71" s="17" t="s">
        <v>369</v>
      </c>
      <c r="D71" s="17" t="s">
        <v>420</v>
      </c>
      <c r="E71" s="17" t="s">
        <v>10</v>
      </c>
      <c r="F71" s="243" t="s">
        <v>91</v>
      </c>
      <c r="G71" s="417"/>
    </row>
    <row r="72" spans="1:7" s="275" customFormat="1" ht="43.5" customHeight="1" hidden="1">
      <c r="A72" s="17" t="s">
        <v>8</v>
      </c>
      <c r="B72" s="17" t="s">
        <v>314</v>
      </c>
      <c r="C72" s="17" t="s">
        <v>369</v>
      </c>
      <c r="D72" s="17" t="s">
        <v>420</v>
      </c>
      <c r="E72" s="17" t="s">
        <v>10</v>
      </c>
      <c r="F72" s="243" t="s">
        <v>93</v>
      </c>
      <c r="G72" s="417"/>
    </row>
    <row r="73" spans="1:7" s="275" customFormat="1" ht="55.5" customHeight="1" hidden="1">
      <c r="A73" s="17" t="s">
        <v>8</v>
      </c>
      <c r="B73" s="17" t="s">
        <v>315</v>
      </c>
      <c r="C73" s="17" t="s">
        <v>369</v>
      </c>
      <c r="D73" s="17" t="s">
        <v>420</v>
      </c>
      <c r="E73" s="17" t="s">
        <v>10</v>
      </c>
      <c r="F73" s="243" t="s">
        <v>320</v>
      </c>
      <c r="G73" s="417"/>
    </row>
    <row r="74" spans="1:7" s="275" customFormat="1" ht="54" customHeight="1" hidden="1">
      <c r="A74" s="17" t="s">
        <v>8</v>
      </c>
      <c r="B74" s="17" t="s">
        <v>321</v>
      </c>
      <c r="C74" s="17" t="s">
        <v>369</v>
      </c>
      <c r="D74" s="17" t="s">
        <v>420</v>
      </c>
      <c r="E74" s="17" t="s">
        <v>10</v>
      </c>
      <c r="F74" s="243" t="s">
        <v>94</v>
      </c>
      <c r="G74" s="417"/>
    </row>
    <row r="75" spans="1:7" s="275" customFormat="1" ht="69" customHeight="1" hidden="1">
      <c r="A75" s="17" t="s">
        <v>8</v>
      </c>
      <c r="B75" s="17" t="s">
        <v>322</v>
      </c>
      <c r="C75" s="17" t="s">
        <v>369</v>
      </c>
      <c r="D75" s="17" t="s">
        <v>420</v>
      </c>
      <c r="E75" s="17" t="s">
        <v>10</v>
      </c>
      <c r="F75" s="243" t="s">
        <v>96</v>
      </c>
      <c r="G75" s="417"/>
    </row>
    <row r="76" spans="1:7" s="275" customFormat="1" ht="68.25" customHeight="1" hidden="1">
      <c r="A76" s="17" t="s">
        <v>8</v>
      </c>
      <c r="B76" s="17" t="s">
        <v>323</v>
      </c>
      <c r="C76" s="17" t="s">
        <v>359</v>
      </c>
      <c r="D76" s="17" t="s">
        <v>420</v>
      </c>
      <c r="E76" s="17" t="s">
        <v>10</v>
      </c>
      <c r="F76" s="243" t="s">
        <v>96</v>
      </c>
      <c r="G76" s="417"/>
    </row>
    <row r="77" spans="1:7" ht="25.5" customHeight="1">
      <c r="A77" s="16" t="s">
        <v>8</v>
      </c>
      <c r="B77" s="16" t="s">
        <v>418</v>
      </c>
      <c r="C77" s="16" t="s">
        <v>419</v>
      </c>
      <c r="D77" s="16" t="s">
        <v>420</v>
      </c>
      <c r="E77" s="16" t="s">
        <v>421</v>
      </c>
      <c r="F77" s="19" t="s">
        <v>339</v>
      </c>
      <c r="G77" s="416">
        <f>G78</f>
        <v>200</v>
      </c>
    </row>
    <row r="78" spans="1:7" ht="58.5" customHeight="1">
      <c r="A78" s="17" t="s">
        <v>8</v>
      </c>
      <c r="B78" s="17" t="s">
        <v>645</v>
      </c>
      <c r="C78" s="17" t="s">
        <v>369</v>
      </c>
      <c r="D78" s="17" t="s">
        <v>420</v>
      </c>
      <c r="E78" s="17" t="s">
        <v>10</v>
      </c>
      <c r="F78" s="408" t="s">
        <v>641</v>
      </c>
      <c r="G78" s="417">
        <v>200</v>
      </c>
    </row>
    <row r="79" spans="1:7" s="275" customFormat="1" ht="12.75" hidden="1">
      <c r="A79" s="18" t="s">
        <v>483</v>
      </c>
      <c r="B79" s="18" t="s">
        <v>418</v>
      </c>
      <c r="C79" s="18" t="s">
        <v>369</v>
      </c>
      <c r="D79" s="18" t="s">
        <v>420</v>
      </c>
      <c r="E79" s="18" t="s">
        <v>421</v>
      </c>
      <c r="F79" s="286" t="s">
        <v>484</v>
      </c>
      <c r="G79" s="415">
        <f>G80+G82</f>
        <v>0</v>
      </c>
    </row>
    <row r="80" spans="1:7" ht="12.75" hidden="1">
      <c r="A80" s="16" t="s">
        <v>483</v>
      </c>
      <c r="B80" s="16" t="s">
        <v>474</v>
      </c>
      <c r="C80" s="16" t="s">
        <v>369</v>
      </c>
      <c r="D80" s="16" t="s">
        <v>420</v>
      </c>
      <c r="E80" s="16" t="s">
        <v>485</v>
      </c>
      <c r="F80" s="19" t="s">
        <v>486</v>
      </c>
      <c r="G80" s="416">
        <f>G81</f>
        <v>0</v>
      </c>
    </row>
    <row r="81" spans="1:7" ht="24" customHeight="1" hidden="1">
      <c r="A81" s="17" t="s">
        <v>483</v>
      </c>
      <c r="B81" s="17" t="s">
        <v>487</v>
      </c>
      <c r="C81" s="17" t="s">
        <v>369</v>
      </c>
      <c r="D81" s="17" t="s">
        <v>420</v>
      </c>
      <c r="E81" s="17" t="s">
        <v>485</v>
      </c>
      <c r="F81" s="284" t="s">
        <v>99</v>
      </c>
      <c r="G81" s="417"/>
    </row>
    <row r="82" spans="1:7" ht="12.75" customHeight="1" hidden="1">
      <c r="A82" s="17" t="s">
        <v>483</v>
      </c>
      <c r="B82" s="17" t="s">
        <v>488</v>
      </c>
      <c r="C82" s="17" t="s">
        <v>369</v>
      </c>
      <c r="D82" s="17" t="s">
        <v>420</v>
      </c>
      <c r="E82" s="17" t="s">
        <v>485</v>
      </c>
      <c r="F82" s="284" t="s">
        <v>324</v>
      </c>
      <c r="G82" s="417"/>
    </row>
    <row r="83" spans="1:7" s="275" customFormat="1" ht="14.25" customHeight="1">
      <c r="A83" s="472" t="s">
        <v>489</v>
      </c>
      <c r="B83" s="473"/>
      <c r="C83" s="473"/>
      <c r="D83" s="473"/>
      <c r="E83" s="473"/>
      <c r="F83" s="474"/>
      <c r="G83" s="418">
        <f>G18+G24+G34+G38+G46+G53+G58+G68+G79</f>
        <v>16999.230000000003</v>
      </c>
    </row>
    <row r="84" spans="1:7" s="275" customFormat="1" ht="12.75">
      <c r="A84" s="470" t="s">
        <v>490</v>
      </c>
      <c r="B84" s="470"/>
      <c r="C84" s="470"/>
      <c r="D84" s="470"/>
      <c r="E84" s="470"/>
      <c r="F84" s="470"/>
      <c r="G84" s="419">
        <f>G85+G104+G110+G123</f>
        <v>30195.631859999998</v>
      </c>
    </row>
    <row r="85" spans="1:7" s="275" customFormat="1" ht="15.75" customHeight="1">
      <c r="A85" s="289" t="s">
        <v>491</v>
      </c>
      <c r="B85" s="289" t="s">
        <v>177</v>
      </c>
      <c r="C85" s="289" t="s">
        <v>419</v>
      </c>
      <c r="D85" s="289" t="s">
        <v>420</v>
      </c>
      <c r="E85" s="289" t="s">
        <v>421</v>
      </c>
      <c r="F85" s="290" t="s">
        <v>462</v>
      </c>
      <c r="G85" s="419">
        <f>G86+G87+G88+G89+G90</f>
        <v>22949.1</v>
      </c>
    </row>
    <row r="86" spans="1:7" ht="25.5">
      <c r="A86" s="17" t="s">
        <v>491</v>
      </c>
      <c r="B86" s="17" t="s">
        <v>463</v>
      </c>
      <c r="C86" s="17" t="s">
        <v>369</v>
      </c>
      <c r="D86" s="17" t="s">
        <v>420</v>
      </c>
      <c r="E86" s="17" t="s">
        <v>602</v>
      </c>
      <c r="F86" s="243" t="s">
        <v>102</v>
      </c>
      <c r="G86" s="420">
        <v>14575.3</v>
      </c>
    </row>
    <row r="87" spans="1:7" ht="25.5">
      <c r="A87" s="17" t="s">
        <v>491</v>
      </c>
      <c r="B87" s="17" t="s">
        <v>464</v>
      </c>
      <c r="C87" s="17" t="s">
        <v>369</v>
      </c>
      <c r="D87" s="17" t="s">
        <v>420</v>
      </c>
      <c r="E87" s="17" t="s">
        <v>602</v>
      </c>
      <c r="F87" s="243" t="s">
        <v>103</v>
      </c>
      <c r="G87" s="420">
        <f>5584.9+792.1</f>
        <v>6377</v>
      </c>
    </row>
    <row r="88" spans="1:7" ht="39" customHeight="1">
      <c r="A88" s="17" t="s">
        <v>491</v>
      </c>
      <c r="B88" s="17" t="s">
        <v>550</v>
      </c>
      <c r="C88" s="17" t="s">
        <v>369</v>
      </c>
      <c r="D88" s="17" t="s">
        <v>420</v>
      </c>
      <c r="E88" s="17" t="s">
        <v>602</v>
      </c>
      <c r="F88" s="243" t="s">
        <v>340</v>
      </c>
      <c r="G88" s="420">
        <v>768.8</v>
      </c>
    </row>
    <row r="89" spans="1:7" ht="25.5">
      <c r="A89" s="17" t="s">
        <v>491</v>
      </c>
      <c r="B89" s="17" t="s">
        <v>634</v>
      </c>
      <c r="C89" s="17" t="s">
        <v>369</v>
      </c>
      <c r="D89" s="17" t="s">
        <v>420</v>
      </c>
      <c r="E89" s="17" t="s">
        <v>602</v>
      </c>
      <c r="F89" s="243" t="s">
        <v>635</v>
      </c>
      <c r="G89" s="420">
        <v>13</v>
      </c>
    </row>
    <row r="90" spans="1:7" ht="12.75">
      <c r="A90" s="17" t="s">
        <v>491</v>
      </c>
      <c r="B90" s="17" t="s">
        <v>688</v>
      </c>
      <c r="C90" s="17" t="s">
        <v>369</v>
      </c>
      <c r="D90" s="17" t="s">
        <v>420</v>
      </c>
      <c r="E90" s="17" t="s">
        <v>602</v>
      </c>
      <c r="F90" s="243" t="s">
        <v>104</v>
      </c>
      <c r="G90" s="420">
        <v>1215</v>
      </c>
    </row>
    <row r="91" spans="1:7" s="275" customFormat="1" ht="25.5" hidden="1">
      <c r="A91" s="18" t="s">
        <v>491</v>
      </c>
      <c r="B91" s="18" t="s">
        <v>423</v>
      </c>
      <c r="C91" s="18" t="s">
        <v>369</v>
      </c>
      <c r="D91" s="18" t="s">
        <v>534</v>
      </c>
      <c r="E91" s="18" t="s">
        <v>602</v>
      </c>
      <c r="F91" s="113" t="s">
        <v>329</v>
      </c>
      <c r="G91" s="419">
        <f>G100+G92+G95</f>
        <v>0</v>
      </c>
    </row>
    <row r="92" spans="1:7" s="275" customFormat="1" ht="52.5" customHeight="1" hidden="1">
      <c r="A92" s="16" t="s">
        <v>491</v>
      </c>
      <c r="B92" s="16" t="s">
        <v>493</v>
      </c>
      <c r="C92" s="16" t="s">
        <v>369</v>
      </c>
      <c r="D92" s="16" t="s">
        <v>420</v>
      </c>
      <c r="E92" s="16" t="s">
        <v>492</v>
      </c>
      <c r="F92" s="292" t="s">
        <v>327</v>
      </c>
      <c r="G92" s="421">
        <f>G93</f>
        <v>0</v>
      </c>
    </row>
    <row r="93" spans="1:7" s="275" customFormat="1" ht="57" customHeight="1" hidden="1">
      <c r="A93" s="17" t="s">
        <v>491</v>
      </c>
      <c r="B93" s="17" t="s">
        <v>493</v>
      </c>
      <c r="C93" s="17" t="s">
        <v>369</v>
      </c>
      <c r="D93" s="17" t="s">
        <v>420</v>
      </c>
      <c r="E93" s="17" t="s">
        <v>492</v>
      </c>
      <c r="F93" s="243" t="s">
        <v>140</v>
      </c>
      <c r="G93" s="420"/>
    </row>
    <row r="94" spans="1:7" s="275" customFormat="1" ht="30" customHeight="1" hidden="1">
      <c r="A94" s="17" t="s">
        <v>491</v>
      </c>
      <c r="B94" s="17" t="s">
        <v>328</v>
      </c>
      <c r="C94" s="17" t="s">
        <v>369</v>
      </c>
      <c r="D94" s="17" t="s">
        <v>420</v>
      </c>
      <c r="E94" s="17" t="s">
        <v>492</v>
      </c>
      <c r="F94" s="243" t="s">
        <v>141</v>
      </c>
      <c r="G94" s="420"/>
    </row>
    <row r="95" spans="1:7" s="275" customFormat="1" ht="25.5" customHeight="1" hidden="1">
      <c r="A95" s="16" t="s">
        <v>491</v>
      </c>
      <c r="B95" s="16" t="s">
        <v>494</v>
      </c>
      <c r="C95" s="16" t="s">
        <v>369</v>
      </c>
      <c r="D95" s="16" t="s">
        <v>420</v>
      </c>
      <c r="E95" s="16" t="s">
        <v>492</v>
      </c>
      <c r="F95" s="292" t="s">
        <v>143</v>
      </c>
      <c r="G95" s="420"/>
    </row>
    <row r="96" spans="1:7" s="275" customFormat="1" ht="26.25" customHeight="1" hidden="1">
      <c r="A96" s="17" t="s">
        <v>491</v>
      </c>
      <c r="B96" s="17" t="s">
        <v>494</v>
      </c>
      <c r="C96" s="17" t="s">
        <v>369</v>
      </c>
      <c r="D96" s="17" t="s">
        <v>420</v>
      </c>
      <c r="E96" s="17" t="s">
        <v>492</v>
      </c>
      <c r="F96" s="273" t="s">
        <v>143</v>
      </c>
      <c r="G96" s="420"/>
    </row>
    <row r="97" spans="1:7" s="275" customFormat="1" ht="28.5" customHeight="1" hidden="1">
      <c r="A97" s="17" t="s">
        <v>491</v>
      </c>
      <c r="B97" s="17" t="s">
        <v>330</v>
      </c>
      <c r="C97" s="17" t="s">
        <v>369</v>
      </c>
      <c r="D97" s="17" t="s">
        <v>420</v>
      </c>
      <c r="E97" s="17" t="s">
        <v>492</v>
      </c>
      <c r="F97" s="243" t="s">
        <v>144</v>
      </c>
      <c r="G97" s="420"/>
    </row>
    <row r="98" spans="1:7" s="275" customFormat="1" ht="38.25" hidden="1">
      <c r="A98" s="17" t="s">
        <v>491</v>
      </c>
      <c r="B98" s="17" t="s">
        <v>331</v>
      </c>
      <c r="C98" s="17" t="s">
        <v>369</v>
      </c>
      <c r="D98" s="17" t="s">
        <v>420</v>
      </c>
      <c r="E98" s="17" t="s">
        <v>492</v>
      </c>
      <c r="F98" s="243" t="s">
        <v>146</v>
      </c>
      <c r="G98" s="420"/>
    </row>
    <row r="99" spans="1:7" s="275" customFormat="1" ht="69.75" customHeight="1" hidden="1">
      <c r="A99" s="17" t="s">
        <v>491</v>
      </c>
      <c r="B99" s="17" t="s">
        <v>332</v>
      </c>
      <c r="C99" s="17" t="s">
        <v>369</v>
      </c>
      <c r="D99" s="17" t="s">
        <v>420</v>
      </c>
      <c r="E99" s="17" t="s">
        <v>492</v>
      </c>
      <c r="F99" s="243" t="s">
        <v>147</v>
      </c>
      <c r="G99" s="420"/>
    </row>
    <row r="100" spans="1:7" s="275" customFormat="1" ht="12.75" hidden="1">
      <c r="A100" s="17" t="s">
        <v>491</v>
      </c>
      <c r="B100" s="17" t="s">
        <v>495</v>
      </c>
      <c r="C100" s="17" t="s">
        <v>369</v>
      </c>
      <c r="D100" s="17" t="s">
        <v>420</v>
      </c>
      <c r="E100" s="17" t="s">
        <v>492</v>
      </c>
      <c r="F100" s="243" t="s">
        <v>148</v>
      </c>
      <c r="G100" s="420">
        <f>G101</f>
        <v>0</v>
      </c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420"/>
    </row>
    <row r="102" spans="1:7" s="275" customFormat="1" ht="78" customHeight="1" hidden="1">
      <c r="A102" s="17" t="s">
        <v>491</v>
      </c>
      <c r="B102" s="17" t="s">
        <v>495</v>
      </c>
      <c r="C102" s="17" t="s">
        <v>403</v>
      </c>
      <c r="D102" s="17" t="s">
        <v>420</v>
      </c>
      <c r="E102" s="17" t="s">
        <v>492</v>
      </c>
      <c r="F102" s="294" t="s">
        <v>13</v>
      </c>
      <c r="G102" s="417"/>
    </row>
    <row r="103" spans="1:7" s="275" customFormat="1" ht="39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11</v>
      </c>
      <c r="G103" s="417"/>
    </row>
    <row r="104" spans="1:7" s="275" customFormat="1" ht="39" customHeight="1">
      <c r="A104" s="331" t="s">
        <v>491</v>
      </c>
      <c r="B104" s="331" t="s">
        <v>540</v>
      </c>
      <c r="C104" s="331" t="s">
        <v>419</v>
      </c>
      <c r="D104" s="331" t="s">
        <v>420</v>
      </c>
      <c r="E104" s="331" t="s">
        <v>602</v>
      </c>
      <c r="F104" s="332" t="s">
        <v>541</v>
      </c>
      <c r="G104" s="415">
        <f>G105+G109+G108+G106+G107</f>
        <v>4552.03186</v>
      </c>
    </row>
    <row r="105" spans="1:7" s="275" customFormat="1" ht="40.5" customHeight="1">
      <c r="A105" s="333" t="s">
        <v>491</v>
      </c>
      <c r="B105" s="333" t="s">
        <v>542</v>
      </c>
      <c r="C105" s="333" t="s">
        <v>369</v>
      </c>
      <c r="D105" s="333" t="s">
        <v>420</v>
      </c>
      <c r="E105" s="333" t="s">
        <v>602</v>
      </c>
      <c r="F105" s="243" t="s">
        <v>539</v>
      </c>
      <c r="G105" s="417">
        <f>2000-410.002</f>
        <v>1589.998</v>
      </c>
    </row>
    <row r="106" spans="1:7" s="275" customFormat="1" ht="40.5" customHeight="1">
      <c r="A106" s="333" t="s">
        <v>491</v>
      </c>
      <c r="B106" s="333" t="s">
        <v>745</v>
      </c>
      <c r="C106" s="333" t="s">
        <v>369</v>
      </c>
      <c r="D106" s="333" t="s">
        <v>420</v>
      </c>
      <c r="E106" s="333" t="s">
        <v>602</v>
      </c>
      <c r="F106" s="243" t="s">
        <v>744</v>
      </c>
      <c r="G106" s="417">
        <v>300</v>
      </c>
    </row>
    <row r="107" spans="1:7" s="275" customFormat="1" ht="29.25" customHeight="1">
      <c r="A107" s="333" t="s">
        <v>491</v>
      </c>
      <c r="B107" s="333" t="s">
        <v>762</v>
      </c>
      <c r="C107" s="333" t="s">
        <v>369</v>
      </c>
      <c r="D107" s="333" t="s">
        <v>420</v>
      </c>
      <c r="E107" s="333" t="s">
        <v>602</v>
      </c>
      <c r="F107" s="243" t="s">
        <v>761</v>
      </c>
      <c r="G107" s="417">
        <v>20.43386</v>
      </c>
    </row>
    <row r="108" spans="1:7" s="275" customFormat="1" ht="40.5" customHeight="1">
      <c r="A108" s="333" t="s">
        <v>491</v>
      </c>
      <c r="B108" s="333" t="s">
        <v>573</v>
      </c>
      <c r="C108" s="333" t="s">
        <v>369</v>
      </c>
      <c r="D108" s="333" t="s">
        <v>420</v>
      </c>
      <c r="E108" s="333" t="s">
        <v>602</v>
      </c>
      <c r="F108" s="243" t="s">
        <v>574</v>
      </c>
      <c r="G108" s="417">
        <v>2241.6</v>
      </c>
    </row>
    <row r="109" spans="1:7" s="275" customFormat="1" ht="24" customHeight="1">
      <c r="A109" s="333" t="s">
        <v>491</v>
      </c>
      <c r="B109" s="333" t="s">
        <v>564</v>
      </c>
      <c r="C109" s="333" t="s">
        <v>369</v>
      </c>
      <c r="D109" s="333" t="s">
        <v>420</v>
      </c>
      <c r="E109" s="333" t="s">
        <v>602</v>
      </c>
      <c r="F109" s="243" t="s">
        <v>148</v>
      </c>
      <c r="G109" s="417">
        <v>400</v>
      </c>
    </row>
    <row r="110" spans="1:7" s="275" customFormat="1" ht="18.75" customHeight="1">
      <c r="A110" s="18" t="s">
        <v>491</v>
      </c>
      <c r="B110" s="18" t="s">
        <v>178</v>
      </c>
      <c r="C110" s="18" t="s">
        <v>419</v>
      </c>
      <c r="D110" s="18" t="s">
        <v>420</v>
      </c>
      <c r="E110" s="18" t="s">
        <v>602</v>
      </c>
      <c r="F110" s="113" t="s">
        <v>505</v>
      </c>
      <c r="G110" s="419">
        <f>G111+G115+G116</f>
        <v>939.6</v>
      </c>
    </row>
    <row r="111" spans="1:7" s="20" customFormat="1" ht="30" customHeight="1">
      <c r="A111" s="16" t="s">
        <v>491</v>
      </c>
      <c r="B111" s="16" t="s">
        <v>467</v>
      </c>
      <c r="C111" s="16" t="s">
        <v>419</v>
      </c>
      <c r="D111" s="16" t="s">
        <v>420</v>
      </c>
      <c r="E111" s="16" t="s">
        <v>602</v>
      </c>
      <c r="F111" s="295" t="s">
        <v>506</v>
      </c>
      <c r="G111" s="416">
        <f>G112</f>
        <v>46.6</v>
      </c>
    </row>
    <row r="112" spans="1:7" ht="31.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43" t="s">
        <v>215</v>
      </c>
      <c r="G112" s="417">
        <f>G113+G114</f>
        <v>46.6</v>
      </c>
    </row>
    <row r="113" spans="1:7" ht="31.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43" t="s">
        <v>215</v>
      </c>
      <c r="G113" s="417">
        <f>1+2.6</f>
        <v>3.6</v>
      </c>
    </row>
    <row r="114" spans="1:7" ht="56.25" customHeight="1">
      <c r="A114" s="17" t="s">
        <v>491</v>
      </c>
      <c r="B114" s="17" t="s">
        <v>467</v>
      </c>
      <c r="C114" s="17" t="s">
        <v>369</v>
      </c>
      <c r="D114" s="17" t="s">
        <v>420</v>
      </c>
      <c r="E114" s="17" t="s">
        <v>602</v>
      </c>
      <c r="F114" s="296" t="s">
        <v>498</v>
      </c>
      <c r="G114" s="417">
        <f>44.6-1.6</f>
        <v>43</v>
      </c>
    </row>
    <row r="115" spans="1:7" s="20" customFormat="1" ht="35.25" customHeight="1">
      <c r="A115" s="17" t="s">
        <v>491</v>
      </c>
      <c r="B115" s="17" t="s">
        <v>466</v>
      </c>
      <c r="C115" s="17" t="s">
        <v>369</v>
      </c>
      <c r="D115" s="17" t="s">
        <v>420</v>
      </c>
      <c r="E115" s="17" t="s">
        <v>602</v>
      </c>
      <c r="F115" s="243" t="s">
        <v>150</v>
      </c>
      <c r="G115" s="417">
        <v>710</v>
      </c>
    </row>
    <row r="116" spans="1:7" s="20" customFormat="1" ht="26.25" customHeight="1">
      <c r="A116" s="17" t="s">
        <v>491</v>
      </c>
      <c r="B116" s="17" t="s">
        <v>465</v>
      </c>
      <c r="C116" s="17" t="s">
        <v>369</v>
      </c>
      <c r="D116" s="17" t="s">
        <v>420</v>
      </c>
      <c r="E116" s="17" t="s">
        <v>602</v>
      </c>
      <c r="F116" s="243" t="s">
        <v>149</v>
      </c>
      <c r="G116" s="417">
        <f>152.5+30.5</f>
        <v>183</v>
      </c>
    </row>
    <row r="117" spans="1:7" s="20" customFormat="1" ht="30" customHeight="1" hidden="1">
      <c r="A117" s="17" t="s">
        <v>491</v>
      </c>
      <c r="B117" s="17" t="s">
        <v>466</v>
      </c>
      <c r="C117" s="17" t="s">
        <v>369</v>
      </c>
      <c r="D117" s="17" t="s">
        <v>420</v>
      </c>
      <c r="E117" s="17" t="s">
        <v>492</v>
      </c>
      <c r="F117" s="243" t="s">
        <v>149</v>
      </c>
      <c r="G117" s="417"/>
    </row>
    <row r="118" spans="1:7" s="20" customFormat="1" ht="30" customHeight="1" hidden="1">
      <c r="A118" s="16" t="s">
        <v>491</v>
      </c>
      <c r="B118" s="16" t="s">
        <v>467</v>
      </c>
      <c r="C118" s="16" t="s">
        <v>419</v>
      </c>
      <c r="D118" s="16" t="s">
        <v>420</v>
      </c>
      <c r="E118" s="16" t="s">
        <v>492</v>
      </c>
      <c r="F118" s="243" t="s">
        <v>150</v>
      </c>
      <c r="G118" s="416"/>
    </row>
    <row r="119" spans="1:7" ht="28.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95" t="s">
        <v>506</v>
      </c>
      <c r="G119" s="417"/>
    </row>
    <row r="120" spans="1:7" ht="31.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43" t="s">
        <v>215</v>
      </c>
      <c r="G120" s="417"/>
    </row>
    <row r="121" spans="1:7" ht="53.25" customHeight="1" hidden="1">
      <c r="A121" s="17" t="s">
        <v>491</v>
      </c>
      <c r="B121" s="17" t="s">
        <v>467</v>
      </c>
      <c r="C121" s="17" t="s">
        <v>369</v>
      </c>
      <c r="D121" s="17" t="s">
        <v>420</v>
      </c>
      <c r="E121" s="17" t="s">
        <v>492</v>
      </c>
      <c r="F121" s="296" t="s">
        <v>496</v>
      </c>
      <c r="G121" s="417"/>
    </row>
    <row r="122" spans="1:7" ht="15" customHeight="1" hidden="1">
      <c r="A122" s="17" t="s">
        <v>491</v>
      </c>
      <c r="B122" s="17" t="s">
        <v>333</v>
      </c>
      <c r="C122" s="17" t="s">
        <v>369</v>
      </c>
      <c r="D122" s="17" t="s">
        <v>420</v>
      </c>
      <c r="E122" s="17" t="s">
        <v>492</v>
      </c>
      <c r="F122" s="296" t="s">
        <v>498</v>
      </c>
      <c r="G122" s="417"/>
    </row>
    <row r="123" spans="1:7" ht="12.75" customHeight="1">
      <c r="A123" s="18" t="s">
        <v>491</v>
      </c>
      <c r="B123" s="18" t="s">
        <v>449</v>
      </c>
      <c r="C123" s="18" t="s">
        <v>369</v>
      </c>
      <c r="D123" s="18" t="s">
        <v>420</v>
      </c>
      <c r="E123" s="18" t="s">
        <v>421</v>
      </c>
      <c r="F123" s="297" t="s">
        <v>533</v>
      </c>
      <c r="G123" s="415">
        <f>G125+G129+G128+G127</f>
        <v>1754.9</v>
      </c>
    </row>
    <row r="124" spans="1:7" ht="54.75" customHeight="1" hidden="1">
      <c r="A124" s="17" t="s">
        <v>491</v>
      </c>
      <c r="B124" s="17" t="s">
        <v>334</v>
      </c>
      <c r="C124" s="17" t="s">
        <v>369</v>
      </c>
      <c r="D124" s="17" t="s">
        <v>420</v>
      </c>
      <c r="E124" s="17" t="s">
        <v>492</v>
      </c>
      <c r="F124" s="297" t="s">
        <v>533</v>
      </c>
      <c r="G124" s="417"/>
    </row>
    <row r="125" spans="1:7" s="275" customFormat="1" ht="51" hidden="1">
      <c r="A125" s="17" t="s">
        <v>491</v>
      </c>
      <c r="B125" s="17" t="s">
        <v>499</v>
      </c>
      <c r="C125" s="17" t="s">
        <v>369</v>
      </c>
      <c r="D125" s="17" t="s">
        <v>420</v>
      </c>
      <c r="E125" s="17" t="s">
        <v>492</v>
      </c>
      <c r="F125" s="243" t="s">
        <v>175</v>
      </c>
      <c r="G125" s="417"/>
    </row>
    <row r="126" spans="1:7" s="275" customFormat="1" ht="38.25" hidden="1">
      <c r="A126" s="17" t="s">
        <v>491</v>
      </c>
      <c r="B126" s="17" t="s">
        <v>335</v>
      </c>
      <c r="C126" s="17" t="s">
        <v>369</v>
      </c>
      <c r="D126" s="17" t="s">
        <v>420</v>
      </c>
      <c r="E126" s="17" t="s">
        <v>492</v>
      </c>
      <c r="F126" s="243" t="s">
        <v>176</v>
      </c>
      <c r="G126" s="417"/>
    </row>
    <row r="127" spans="1:7" s="275" customFormat="1" ht="25.5">
      <c r="A127" s="17" t="s">
        <v>491</v>
      </c>
      <c r="B127" s="17" t="s">
        <v>756</v>
      </c>
      <c r="C127" s="17" t="s">
        <v>369</v>
      </c>
      <c r="D127" s="17" t="s">
        <v>420</v>
      </c>
      <c r="E127" s="17" t="s">
        <v>602</v>
      </c>
      <c r="F127" s="243" t="s">
        <v>757</v>
      </c>
      <c r="G127" s="417">
        <v>1754.9</v>
      </c>
    </row>
    <row r="128" spans="1:7" s="275" customFormat="1" ht="38.25">
      <c r="A128" s="17" t="s">
        <v>491</v>
      </c>
      <c r="B128" s="17" t="s">
        <v>673</v>
      </c>
      <c r="C128" s="17" t="s">
        <v>369</v>
      </c>
      <c r="D128" s="17" t="s">
        <v>420</v>
      </c>
      <c r="E128" s="17" t="s">
        <v>602</v>
      </c>
      <c r="F128" s="243" t="s">
        <v>674</v>
      </c>
      <c r="G128" s="417">
        <v>0</v>
      </c>
    </row>
    <row r="129" spans="1:7" s="275" customFormat="1" ht="31.5" customHeight="1">
      <c r="A129" s="17" t="s">
        <v>491</v>
      </c>
      <c r="B129" s="298" t="s">
        <v>657</v>
      </c>
      <c r="C129" s="17" t="s">
        <v>369</v>
      </c>
      <c r="D129" s="17" t="s">
        <v>420</v>
      </c>
      <c r="E129" s="17" t="s">
        <v>602</v>
      </c>
      <c r="F129" s="243" t="s">
        <v>182</v>
      </c>
      <c r="G129" s="417">
        <v>0</v>
      </c>
    </row>
    <row r="130" spans="1:7" s="275" customFormat="1" ht="31.5" customHeight="1" hidden="1">
      <c r="A130" s="17" t="s">
        <v>491</v>
      </c>
      <c r="B130" s="298" t="s">
        <v>337</v>
      </c>
      <c r="C130" s="17" t="s">
        <v>369</v>
      </c>
      <c r="D130" s="17" t="s">
        <v>420</v>
      </c>
      <c r="E130" s="17" t="s">
        <v>492</v>
      </c>
      <c r="F130" s="299" t="s">
        <v>182</v>
      </c>
      <c r="G130" s="417"/>
    </row>
    <row r="131" spans="1:7" s="275" customFormat="1" ht="39" customHeight="1" hidden="1">
      <c r="A131" s="18" t="s">
        <v>338</v>
      </c>
      <c r="B131" s="18" t="s">
        <v>418</v>
      </c>
      <c r="C131" s="18" t="s">
        <v>369</v>
      </c>
      <c r="D131" s="18" t="s">
        <v>420</v>
      </c>
      <c r="E131" s="18" t="s">
        <v>421</v>
      </c>
      <c r="F131" s="299" t="s">
        <v>183</v>
      </c>
      <c r="G131" s="415">
        <f>G132</f>
        <v>0</v>
      </c>
    </row>
    <row r="132" spans="1:7" s="275" customFormat="1" ht="70.5" customHeight="1" hidden="1">
      <c r="A132" s="17" t="s">
        <v>338</v>
      </c>
      <c r="B132" s="17" t="s">
        <v>459</v>
      </c>
      <c r="C132" s="17" t="s">
        <v>369</v>
      </c>
      <c r="D132" s="17" t="s">
        <v>420</v>
      </c>
      <c r="E132" s="17" t="s">
        <v>485</v>
      </c>
      <c r="F132" s="297" t="s">
        <v>501</v>
      </c>
      <c r="G132" s="417">
        <v>0</v>
      </c>
    </row>
    <row r="133" spans="1:7" s="275" customFormat="1" ht="39" customHeight="1" hidden="1">
      <c r="A133" s="17" t="s">
        <v>500</v>
      </c>
      <c r="B133" s="17" t="s">
        <v>459</v>
      </c>
      <c r="C133" s="17" t="s">
        <v>369</v>
      </c>
      <c r="D133" s="17" t="s">
        <v>420</v>
      </c>
      <c r="E133" s="17" t="s">
        <v>492</v>
      </c>
      <c r="F133" s="243" t="s">
        <v>296</v>
      </c>
      <c r="G133" s="417"/>
    </row>
    <row r="134" spans="1:7" ht="12.75">
      <c r="A134" s="18"/>
      <c r="B134" s="18"/>
      <c r="C134" s="18"/>
      <c r="D134" s="18"/>
      <c r="E134" s="18"/>
      <c r="F134" s="268" t="s">
        <v>502</v>
      </c>
      <c r="G134" s="367">
        <f>G83+G84</f>
        <v>47194.861860000005</v>
      </c>
    </row>
    <row r="135" spans="1:6" ht="12.75">
      <c r="A135" s="275"/>
      <c r="B135" s="275"/>
      <c r="C135" s="275"/>
      <c r="D135" s="275"/>
      <c r="E135" s="275"/>
      <c r="F135" s="280"/>
    </row>
    <row r="136" spans="6:7" ht="12.75">
      <c r="F136" s="275"/>
      <c r="G136" s="300"/>
    </row>
    <row r="137" ht="12.75">
      <c r="G137" s="300"/>
    </row>
    <row r="138" ht="12.75">
      <c r="G138" s="301"/>
    </row>
    <row r="139" ht="12.75">
      <c r="G139" s="301"/>
    </row>
  </sheetData>
  <sheetProtection/>
  <mergeCells count="5">
    <mergeCell ref="A13:F13"/>
    <mergeCell ref="A84:F84"/>
    <mergeCell ref="A15:E15"/>
    <mergeCell ref="A16:E16"/>
    <mergeCell ref="A83:F83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7" t="s">
        <v>79</v>
      </c>
      <c r="J1" s="436"/>
    </row>
    <row r="2" spans="9:10" ht="12.75" hidden="1">
      <c r="I2" s="477" t="s">
        <v>366</v>
      </c>
      <c r="J2" s="436"/>
    </row>
    <row r="3" spans="9:10" ht="12.75" hidden="1">
      <c r="I3" s="477" t="s">
        <v>648</v>
      </c>
      <c r="J3" s="436"/>
    </row>
    <row r="4" spans="9:10" ht="15">
      <c r="I4" s="475" t="s">
        <v>532</v>
      </c>
      <c r="J4" s="476"/>
    </row>
    <row r="5" spans="9:10" ht="15">
      <c r="I5" s="475" t="s">
        <v>366</v>
      </c>
      <c r="J5" s="476"/>
    </row>
    <row r="6" spans="9:10" ht="15">
      <c r="I6" s="475" t="s">
        <v>738</v>
      </c>
      <c r="J6" s="476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710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9" t="s">
        <v>695</v>
      </c>
      <c r="B14" s="469"/>
      <c r="C14" s="469"/>
      <c r="D14" s="469"/>
      <c r="E14" s="469"/>
      <c r="F14" s="469"/>
      <c r="G14" s="469"/>
      <c r="H14" s="469"/>
      <c r="I14" s="469"/>
      <c r="J14" s="469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43"/>
      <c r="B16" s="443"/>
      <c r="C16" s="443"/>
      <c r="D16" s="443"/>
      <c r="E16" s="443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71">
        <v>1</v>
      </c>
      <c r="B17" s="471"/>
      <c r="C17" s="471"/>
      <c r="D17" s="471"/>
      <c r="E17" s="471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72" t="s">
        <v>489</v>
      </c>
      <c r="B80" s="473"/>
      <c r="C80" s="473"/>
      <c r="D80" s="473"/>
      <c r="E80" s="473"/>
      <c r="F80" s="474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70" t="s">
        <v>490</v>
      </c>
      <c r="B81" s="470"/>
      <c r="C81" s="470"/>
      <c r="D81" s="470"/>
      <c r="E81" s="470"/>
      <c r="F81" s="470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1:J1"/>
    <mergeCell ref="I2:J2"/>
    <mergeCell ref="I3:J3"/>
    <mergeCell ref="I4:J4"/>
    <mergeCell ref="I5:J5"/>
    <mergeCell ref="I6:J6"/>
    <mergeCell ref="A81:F81"/>
    <mergeCell ref="A14:J14"/>
    <mergeCell ref="A16:E16"/>
    <mergeCell ref="A17:E17"/>
    <mergeCell ref="A80:F8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5"/>
  <sheetViews>
    <sheetView zoomScalePageLayoutView="0" workbookViewId="0" topLeftCell="A4">
      <selection activeCell="C6" sqref="C6:G6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2" t="s">
        <v>681</v>
      </c>
      <c r="D1" s="432"/>
      <c r="E1" s="432"/>
      <c r="F1" s="432"/>
      <c r="G1" s="432"/>
    </row>
    <row r="2" spans="3:7" ht="15.75" hidden="1">
      <c r="C2" s="432" t="s">
        <v>366</v>
      </c>
      <c r="D2" s="432"/>
      <c r="E2" s="432"/>
      <c r="F2" s="432"/>
      <c r="G2" s="432"/>
    </row>
    <row r="3" spans="3:7" ht="15.75" hidden="1">
      <c r="C3" s="432" t="s">
        <v>684</v>
      </c>
      <c r="D3" s="432"/>
      <c r="E3" s="432"/>
      <c r="F3" s="432"/>
      <c r="G3" s="432"/>
    </row>
    <row r="4" spans="3:7" ht="15.75">
      <c r="C4" s="432" t="s">
        <v>79</v>
      </c>
      <c r="D4" s="432"/>
      <c r="E4" s="432"/>
      <c r="F4" s="432"/>
      <c r="G4" s="432"/>
    </row>
    <row r="5" spans="3:7" ht="15.75">
      <c r="C5" s="432" t="s">
        <v>366</v>
      </c>
      <c r="D5" s="432"/>
      <c r="E5" s="432"/>
      <c r="F5" s="432"/>
      <c r="G5" s="432"/>
    </row>
    <row r="6" spans="3:7" ht="15.75">
      <c r="C6" s="432" t="s">
        <v>773</v>
      </c>
      <c r="D6" s="432"/>
      <c r="E6" s="432"/>
      <c r="F6" s="432"/>
      <c r="G6" s="432"/>
    </row>
    <row r="7" spans="3:7" ht="15.75">
      <c r="C7" s="121"/>
      <c r="D7" s="121"/>
      <c r="E7" s="121"/>
      <c r="F7" s="121"/>
      <c r="G7" s="121"/>
    </row>
    <row r="8" spans="1:7" ht="15.75">
      <c r="A8" s="7"/>
      <c r="B8" s="128"/>
      <c r="C8" s="432" t="s">
        <v>585</v>
      </c>
      <c r="D8" s="432"/>
      <c r="E8" s="432"/>
      <c r="F8" s="432"/>
      <c r="G8" s="432"/>
    </row>
    <row r="9" spans="1:7" ht="15.75">
      <c r="A9" s="7"/>
      <c r="B9" s="128"/>
      <c r="C9" s="432" t="s">
        <v>366</v>
      </c>
      <c r="D9" s="432"/>
      <c r="E9" s="432"/>
      <c r="F9" s="432"/>
      <c r="G9" s="432"/>
    </row>
    <row r="10" spans="1:7" ht="15.75">
      <c r="A10" s="7"/>
      <c r="B10" s="128"/>
      <c r="C10" s="432" t="s">
        <v>711</v>
      </c>
      <c r="D10" s="432"/>
      <c r="E10" s="432"/>
      <c r="F10" s="432"/>
      <c r="G10" s="432"/>
    </row>
    <row r="11" spans="1:6" ht="15.75">
      <c r="A11" s="7"/>
      <c r="B11" s="128"/>
      <c r="C11" s="8"/>
      <c r="D11" s="8"/>
      <c r="E11" s="8"/>
      <c r="F11" s="52"/>
    </row>
    <row r="12" spans="1:7" ht="24.75" customHeight="1">
      <c r="A12" s="446" t="s">
        <v>696</v>
      </c>
      <c r="B12" s="446"/>
      <c r="C12" s="446"/>
      <c r="D12" s="446"/>
      <c r="E12" s="446"/>
      <c r="F12" s="446"/>
      <c r="G12" s="446"/>
    </row>
    <row r="13" ht="12" customHeight="1"/>
    <row r="14" spans="1:7" s="133" customFormat="1" ht="33" customHeight="1">
      <c r="A14" s="131" t="s">
        <v>367</v>
      </c>
      <c r="B14" s="131" t="s">
        <v>202</v>
      </c>
      <c r="C14" s="131" t="s">
        <v>222</v>
      </c>
      <c r="D14" s="131" t="s">
        <v>223</v>
      </c>
      <c r="E14" s="131" t="s">
        <v>224</v>
      </c>
      <c r="F14" s="131" t="s">
        <v>225</v>
      </c>
      <c r="G14" s="132" t="s">
        <v>226</v>
      </c>
    </row>
    <row r="15" spans="1:7" ht="12" customHeight="1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5">
        <v>7</v>
      </c>
    </row>
    <row r="16" spans="1:7" s="158" customFormat="1" ht="15" customHeight="1">
      <c r="A16" s="154" t="s">
        <v>372</v>
      </c>
      <c r="B16" s="36" t="s">
        <v>155</v>
      </c>
      <c r="C16" s="155" t="s">
        <v>358</v>
      </c>
      <c r="D16" s="155"/>
      <c r="E16" s="156"/>
      <c r="F16" s="155"/>
      <c r="G16" s="384">
        <f>G17+G25+G33+G65+G61</f>
        <v>16860.78083</v>
      </c>
    </row>
    <row r="17" spans="1:7" s="160" customFormat="1" ht="27" customHeight="1">
      <c r="A17" s="54" t="s">
        <v>355</v>
      </c>
      <c r="B17" s="36" t="s">
        <v>155</v>
      </c>
      <c r="C17" s="119" t="s">
        <v>358</v>
      </c>
      <c r="D17" s="119" t="s">
        <v>359</v>
      </c>
      <c r="E17" s="159"/>
      <c r="F17" s="141"/>
      <c r="G17" s="376">
        <f>G18</f>
        <v>1356.1563800000001</v>
      </c>
    </row>
    <row r="18" spans="1:7" ht="30" customHeight="1">
      <c r="A18" s="161" t="s">
        <v>227</v>
      </c>
      <c r="B18" s="58" t="s">
        <v>155</v>
      </c>
      <c r="C18" s="162" t="s">
        <v>358</v>
      </c>
      <c r="D18" s="162" t="s">
        <v>359</v>
      </c>
      <c r="E18" s="74" t="s">
        <v>105</v>
      </c>
      <c r="F18" s="163"/>
      <c r="G18" s="391">
        <f>G19</f>
        <v>1356.1563800000001</v>
      </c>
    </row>
    <row r="19" spans="1:7" ht="13.5" customHeight="1">
      <c r="A19" s="165" t="s">
        <v>184</v>
      </c>
      <c r="B19" s="44" t="s">
        <v>155</v>
      </c>
      <c r="C19" s="166" t="s">
        <v>358</v>
      </c>
      <c r="D19" s="166" t="s">
        <v>359</v>
      </c>
      <c r="E19" s="51" t="s">
        <v>106</v>
      </c>
      <c r="F19" s="166"/>
      <c r="G19" s="392">
        <f>G20</f>
        <v>1356.1563800000001</v>
      </c>
    </row>
    <row r="20" spans="1:12" ht="27.75" customHeight="1">
      <c r="A20" s="125" t="s">
        <v>185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/>
      <c r="G20" s="393">
        <f>G21</f>
        <v>1356.1563800000001</v>
      </c>
      <c r="I20" s="170"/>
      <c r="L20" s="129"/>
    </row>
    <row r="21" spans="1:7" ht="54" customHeight="1">
      <c r="A21" s="59" t="s">
        <v>228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 t="s">
        <v>536</v>
      </c>
      <c r="G21" s="393">
        <f>G22</f>
        <v>1356.1563800000001</v>
      </c>
    </row>
    <row r="22" spans="1:7" ht="17.25" customHeight="1">
      <c r="A22" s="59" t="s">
        <v>229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460</v>
      </c>
      <c r="G22" s="393">
        <f>G23+G24</f>
        <v>1356.1563800000001</v>
      </c>
    </row>
    <row r="23" spans="1:7" ht="15.75">
      <c r="A23" s="125" t="s">
        <v>186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40">
        <v>121</v>
      </c>
      <c r="G23" s="380">
        <f>1116.48384-132.83459</f>
        <v>983.6492500000002</v>
      </c>
    </row>
    <row r="24" spans="1:7" ht="38.25">
      <c r="A24" s="125" t="s">
        <v>188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 t="s">
        <v>189</v>
      </c>
      <c r="G24" s="380">
        <f>398.03762+12-37.53049</f>
        <v>372.50713</v>
      </c>
    </row>
    <row r="25" spans="1:7" s="160" customFormat="1" ht="42" customHeight="1">
      <c r="A25" s="54" t="s">
        <v>381</v>
      </c>
      <c r="B25" s="37" t="s">
        <v>155</v>
      </c>
      <c r="C25" s="34" t="s">
        <v>358</v>
      </c>
      <c r="D25" s="34" t="s">
        <v>361</v>
      </c>
      <c r="E25" s="148"/>
      <c r="F25" s="34"/>
      <c r="G25" s="123">
        <f>G26</f>
        <v>1075.7341099999999</v>
      </c>
    </row>
    <row r="26" spans="1:7" ht="27" customHeight="1">
      <c r="A26" s="161" t="s">
        <v>190</v>
      </c>
      <c r="B26" s="37" t="s">
        <v>155</v>
      </c>
      <c r="C26" s="50" t="s">
        <v>358</v>
      </c>
      <c r="D26" s="50" t="s">
        <v>361</v>
      </c>
      <c r="E26" s="74" t="s">
        <v>108</v>
      </c>
      <c r="F26" s="50"/>
      <c r="G26" s="320">
        <f>G27</f>
        <v>1075.7341099999999</v>
      </c>
    </row>
    <row r="27" spans="1:7" ht="15" customHeight="1">
      <c r="A27" s="174" t="s">
        <v>230</v>
      </c>
      <c r="B27" s="37" t="s">
        <v>155</v>
      </c>
      <c r="C27" s="45" t="s">
        <v>358</v>
      </c>
      <c r="D27" s="45" t="s">
        <v>361</v>
      </c>
      <c r="E27" s="51" t="s">
        <v>109</v>
      </c>
      <c r="F27" s="62"/>
      <c r="G27" s="305">
        <f>G28</f>
        <v>1075.7341099999999</v>
      </c>
    </row>
    <row r="28" spans="1:7" ht="25.5" customHeight="1">
      <c r="A28" s="125" t="s">
        <v>185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/>
      <c r="G28" s="393">
        <f>G29</f>
        <v>1075.7341099999999</v>
      </c>
    </row>
    <row r="29" spans="1:7" ht="51.75" customHeight="1">
      <c r="A29" s="59" t="s">
        <v>228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 t="s">
        <v>536</v>
      </c>
      <c r="G29" s="393">
        <f>G30</f>
        <v>1075.7341099999999</v>
      </c>
    </row>
    <row r="30" spans="1:7" ht="17.25" customHeight="1">
      <c r="A30" s="59" t="s">
        <v>229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460</v>
      </c>
      <c r="G30" s="393">
        <f>G31+G32</f>
        <v>1075.7341099999999</v>
      </c>
    </row>
    <row r="31" spans="1:7" ht="15.75">
      <c r="A31" s="125" t="s">
        <v>186</v>
      </c>
      <c r="B31" s="37" t="s">
        <v>155</v>
      </c>
      <c r="C31" s="140" t="s">
        <v>358</v>
      </c>
      <c r="D31" s="140" t="s">
        <v>361</v>
      </c>
      <c r="E31" s="48" t="s">
        <v>110</v>
      </c>
      <c r="F31" s="140">
        <v>121</v>
      </c>
      <c r="G31" s="380">
        <f>737.2728+50-36.38104</f>
        <v>750.89176</v>
      </c>
    </row>
    <row r="32" spans="1:7" ht="38.25">
      <c r="A32" s="125" t="s">
        <v>188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 t="s">
        <v>189</v>
      </c>
      <c r="G32" s="380">
        <f>222.65639+49.15151+50+3.03445</f>
        <v>324.84235</v>
      </c>
    </row>
    <row r="33" spans="1:7" s="160" customFormat="1" ht="40.5" customHeight="1">
      <c r="A33" s="176" t="s">
        <v>351</v>
      </c>
      <c r="B33" s="36" t="s">
        <v>155</v>
      </c>
      <c r="C33" s="177" t="s">
        <v>358</v>
      </c>
      <c r="D33" s="177" t="s">
        <v>360</v>
      </c>
      <c r="E33" s="148"/>
      <c r="F33" s="177"/>
      <c r="G33" s="123">
        <f>G34</f>
        <v>12024.905960000002</v>
      </c>
    </row>
    <row r="34" spans="1:7" ht="39.75" customHeight="1">
      <c r="A34" s="64" t="s">
        <v>191</v>
      </c>
      <c r="B34" s="58" t="s">
        <v>155</v>
      </c>
      <c r="C34" s="50" t="s">
        <v>358</v>
      </c>
      <c r="D34" s="50" t="s">
        <v>360</v>
      </c>
      <c r="E34" s="74" t="s">
        <v>111</v>
      </c>
      <c r="F34" s="50"/>
      <c r="G34" s="320">
        <f>G35+G56</f>
        <v>12024.905960000002</v>
      </c>
    </row>
    <row r="35" spans="1:7" ht="26.25" customHeight="1">
      <c r="A35" s="26" t="s">
        <v>231</v>
      </c>
      <c r="B35" s="37" t="s">
        <v>155</v>
      </c>
      <c r="C35" s="24" t="s">
        <v>358</v>
      </c>
      <c r="D35" s="24" t="s">
        <v>360</v>
      </c>
      <c r="E35" s="48" t="s">
        <v>112</v>
      </c>
      <c r="F35" s="24"/>
      <c r="G35" s="304">
        <f>G36+G42</f>
        <v>12021.305960000002</v>
      </c>
    </row>
    <row r="36" spans="1:7" ht="27" customHeight="1">
      <c r="A36" s="125" t="s">
        <v>185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/>
      <c r="G36" s="364">
        <f>G37</f>
        <v>9376.67078</v>
      </c>
    </row>
    <row r="37" spans="1:7" ht="43.5" customHeight="1">
      <c r="A37" s="59" t="s">
        <v>228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536</v>
      </c>
      <c r="G37" s="364">
        <f>G38</f>
        <v>9376.67078</v>
      </c>
    </row>
    <row r="38" spans="1:7" ht="16.5" customHeight="1">
      <c r="A38" s="125" t="s">
        <v>194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460</v>
      </c>
      <c r="G38" s="364">
        <f>G39+G41+G40</f>
        <v>9376.67078</v>
      </c>
    </row>
    <row r="39" spans="1:7" ht="15.75">
      <c r="A39" s="125" t="s">
        <v>186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373</v>
      </c>
      <c r="G39" s="304">
        <f>6053.13256-200.5-110+742.1+225.11098</f>
        <v>6709.843540000001</v>
      </c>
    </row>
    <row r="40" spans="1:7" ht="15.75">
      <c r="A40" s="125" t="s">
        <v>197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374</v>
      </c>
      <c r="G40" s="304">
        <v>5.1636</v>
      </c>
    </row>
    <row r="41" spans="1:7" ht="41.25" customHeight="1">
      <c r="A41" s="125" t="s">
        <v>188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189</v>
      </c>
      <c r="G41" s="304">
        <f>2372.25496+331.482-42.07332</f>
        <v>2661.66364</v>
      </c>
    </row>
    <row r="42" spans="1:7" ht="19.5" customHeight="1">
      <c r="A42" s="125" t="s">
        <v>193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/>
      <c r="G42" s="304">
        <f>G43+G49</f>
        <v>2644.63518</v>
      </c>
    </row>
    <row r="43" spans="1:7" ht="29.25" customHeight="1">
      <c r="A43" s="28" t="s">
        <v>232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233</v>
      </c>
      <c r="G43" s="304">
        <f>G44</f>
        <v>1552.20441</v>
      </c>
    </row>
    <row r="44" spans="1:7" ht="28.5" customHeight="1">
      <c r="A44" s="125" t="s">
        <v>234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195</v>
      </c>
      <c r="G44" s="304">
        <f>G45+G46+G47+G48</f>
        <v>1552.20441</v>
      </c>
    </row>
    <row r="45" spans="1:7" ht="25.5">
      <c r="A45" s="26" t="s">
        <v>375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376</v>
      </c>
      <c r="G45" s="304">
        <f>318.86423+0.7+110.66962</f>
        <v>430.23385</v>
      </c>
    </row>
    <row r="46" spans="1:7" ht="27" customHeight="1">
      <c r="A46" s="26" t="s">
        <v>453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377</v>
      </c>
      <c r="G46" s="304">
        <f>329.89349+30.5+60</f>
        <v>420.39349</v>
      </c>
    </row>
    <row r="47" spans="1:7" ht="21" customHeight="1">
      <c r="A47" s="26" t="s">
        <v>730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729</v>
      </c>
      <c r="G47" s="304">
        <f>511.8132+35</f>
        <v>546.8132</v>
      </c>
    </row>
    <row r="48" spans="1:7" ht="32.25" customHeight="1">
      <c r="A48" s="26" t="s">
        <v>763</v>
      </c>
      <c r="B48" s="37" t="s">
        <v>155</v>
      </c>
      <c r="C48" s="24" t="s">
        <v>358</v>
      </c>
      <c r="D48" s="24" t="s">
        <v>360</v>
      </c>
      <c r="E48" s="48" t="s">
        <v>764</v>
      </c>
      <c r="F48" s="24" t="s">
        <v>729</v>
      </c>
      <c r="G48" s="304">
        <v>154.76387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G50+G53+G52</f>
        <v>1092.43077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30.75" customHeight="1">
      <c r="A52" s="26" t="s">
        <v>763</v>
      </c>
      <c r="B52" s="37" t="s">
        <v>155</v>
      </c>
      <c r="C52" s="24" t="s">
        <v>358</v>
      </c>
      <c r="D52" s="24" t="s">
        <v>360</v>
      </c>
      <c r="E52" s="48" t="s">
        <v>764</v>
      </c>
      <c r="F52" s="24" t="s">
        <v>295</v>
      </c>
      <c r="G52" s="304">
        <v>1060.23613</v>
      </c>
    </row>
    <row r="53" spans="1:7" ht="18" customHeight="1">
      <c r="A53" s="28" t="s">
        <v>239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198</v>
      </c>
      <c r="G53" s="304">
        <f>G54+G55</f>
        <v>32.19464</v>
      </c>
    </row>
    <row r="54" spans="1:7" ht="17.25" customHeight="1">
      <c r="A54" s="28" t="s">
        <v>240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379</v>
      </c>
      <c r="G54" s="304">
        <v>12</v>
      </c>
    </row>
    <row r="55" spans="1:7" ht="17.25" customHeight="1">
      <c r="A55" s="28" t="s">
        <v>201</v>
      </c>
      <c r="B55" s="37" t="s">
        <v>155</v>
      </c>
      <c r="C55" s="24" t="s">
        <v>358</v>
      </c>
      <c r="D55" s="24" t="s">
        <v>360</v>
      </c>
      <c r="E55" s="48" t="s">
        <v>114</v>
      </c>
      <c r="F55" s="24" t="s">
        <v>200</v>
      </c>
      <c r="G55" s="304">
        <f>14.406+1.5+4.28864</f>
        <v>20.19464</v>
      </c>
    </row>
    <row r="56" spans="1:7" ht="29.25" customHeight="1">
      <c r="A56" s="66" t="s">
        <v>241</v>
      </c>
      <c r="B56" s="36" t="s">
        <v>155</v>
      </c>
      <c r="C56" s="50" t="s">
        <v>358</v>
      </c>
      <c r="D56" s="50" t="s">
        <v>360</v>
      </c>
      <c r="E56" s="74" t="s">
        <v>116</v>
      </c>
      <c r="F56" s="50"/>
      <c r="G56" s="173">
        <f>G57</f>
        <v>3.6</v>
      </c>
    </row>
    <row r="57" spans="1:7" ht="30.75" customHeight="1">
      <c r="A57" s="183" t="s">
        <v>204</v>
      </c>
      <c r="B57" s="44" t="s">
        <v>155</v>
      </c>
      <c r="C57" s="45" t="s">
        <v>358</v>
      </c>
      <c r="D57" s="45" t="s">
        <v>360</v>
      </c>
      <c r="E57" s="51" t="s">
        <v>115</v>
      </c>
      <c r="F57" s="45"/>
      <c r="G57" s="175">
        <f>G58</f>
        <v>3.6</v>
      </c>
    </row>
    <row r="58" spans="1:7" ht="30.75" customHeight="1">
      <c r="A58" s="28" t="s">
        <v>232</v>
      </c>
      <c r="B58" s="37" t="s">
        <v>155</v>
      </c>
      <c r="C58" s="45" t="s">
        <v>358</v>
      </c>
      <c r="D58" s="45" t="s">
        <v>360</v>
      </c>
      <c r="E58" s="51" t="s">
        <v>115</v>
      </c>
      <c r="F58" s="29" t="s">
        <v>233</v>
      </c>
      <c r="G58" s="175">
        <f>G59</f>
        <v>3.6</v>
      </c>
    </row>
    <row r="59" spans="1:7" ht="30.75" customHeight="1">
      <c r="A59" s="125" t="s">
        <v>234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195</v>
      </c>
      <c r="G59" s="181">
        <f>G60</f>
        <v>3.6</v>
      </c>
    </row>
    <row r="60" spans="1:7" ht="25.5" customHeight="1">
      <c r="A60" s="26" t="s">
        <v>453</v>
      </c>
      <c r="B60" s="37" t="s">
        <v>155</v>
      </c>
      <c r="C60" s="24" t="s">
        <v>358</v>
      </c>
      <c r="D60" s="24" t="s">
        <v>360</v>
      </c>
      <c r="E60" s="48" t="s">
        <v>115</v>
      </c>
      <c r="F60" s="24" t="s">
        <v>377</v>
      </c>
      <c r="G60" s="181">
        <f>1+2.6</f>
        <v>3.6</v>
      </c>
    </row>
    <row r="61" spans="1:7" ht="25.5" customHeight="1">
      <c r="A61" s="64" t="s">
        <v>753</v>
      </c>
      <c r="B61" s="58" t="s">
        <v>155</v>
      </c>
      <c r="C61" s="50" t="s">
        <v>358</v>
      </c>
      <c r="D61" s="50" t="s">
        <v>754</v>
      </c>
      <c r="E61" s="74" t="s">
        <v>116</v>
      </c>
      <c r="F61" s="24"/>
      <c r="G61" s="173">
        <f>G62</f>
        <v>203.64</v>
      </c>
    </row>
    <row r="62" spans="1:7" ht="25.5" customHeight="1">
      <c r="A62" s="28" t="s">
        <v>232</v>
      </c>
      <c r="B62" s="37" t="s">
        <v>155</v>
      </c>
      <c r="C62" s="29" t="s">
        <v>358</v>
      </c>
      <c r="D62" s="29" t="s">
        <v>754</v>
      </c>
      <c r="E62" s="48" t="s">
        <v>755</v>
      </c>
      <c r="F62" s="24" t="s">
        <v>233</v>
      </c>
      <c r="G62" s="181">
        <f>G63</f>
        <v>203.64</v>
      </c>
    </row>
    <row r="63" spans="1:7" ht="25.5" customHeight="1">
      <c r="A63" s="125" t="s">
        <v>234</v>
      </c>
      <c r="B63" s="37" t="s">
        <v>155</v>
      </c>
      <c r="C63" s="29" t="s">
        <v>358</v>
      </c>
      <c r="D63" s="29" t="s">
        <v>754</v>
      </c>
      <c r="E63" s="48" t="s">
        <v>755</v>
      </c>
      <c r="F63" s="24" t="s">
        <v>195</v>
      </c>
      <c r="G63" s="181">
        <f>G64</f>
        <v>203.64</v>
      </c>
    </row>
    <row r="64" spans="1:7" ht="25.5" customHeight="1">
      <c r="A64" s="26" t="s">
        <v>453</v>
      </c>
      <c r="B64" s="37" t="s">
        <v>155</v>
      </c>
      <c r="C64" s="29" t="s">
        <v>358</v>
      </c>
      <c r="D64" s="29" t="s">
        <v>754</v>
      </c>
      <c r="E64" s="48" t="s">
        <v>755</v>
      </c>
      <c r="F64" s="24" t="s">
        <v>377</v>
      </c>
      <c r="G64" s="181">
        <f>208-4.36</f>
        <v>203.64</v>
      </c>
    </row>
    <row r="65" spans="1:7" s="160" customFormat="1" ht="14.25" customHeight="1">
      <c r="A65" s="54" t="s">
        <v>382</v>
      </c>
      <c r="B65" s="36" t="s">
        <v>155</v>
      </c>
      <c r="C65" s="101" t="s">
        <v>358</v>
      </c>
      <c r="D65" s="101" t="s">
        <v>369</v>
      </c>
      <c r="E65" s="148"/>
      <c r="F65" s="101"/>
      <c r="G65" s="336">
        <f>G66+G77</f>
        <v>2200.34438</v>
      </c>
    </row>
    <row r="66" spans="1:7" ht="29.25" customHeight="1">
      <c r="A66" s="66" t="s">
        <v>241</v>
      </c>
      <c r="B66" s="58" t="s">
        <v>155</v>
      </c>
      <c r="C66" s="50" t="s">
        <v>358</v>
      </c>
      <c r="D66" s="50" t="s">
        <v>369</v>
      </c>
      <c r="E66" s="74" t="s">
        <v>116</v>
      </c>
      <c r="F66" s="50"/>
      <c r="G66" s="347">
        <f>G67</f>
        <v>182.99999999999997</v>
      </c>
    </row>
    <row r="67" spans="1:7" s="139" customFormat="1" ht="29.25" customHeight="1">
      <c r="A67" s="184" t="s">
        <v>205</v>
      </c>
      <c r="B67" s="37" t="s">
        <v>155</v>
      </c>
      <c r="C67" s="62" t="s">
        <v>358</v>
      </c>
      <c r="D67" s="62" t="s">
        <v>369</v>
      </c>
      <c r="E67" s="51" t="s">
        <v>603</v>
      </c>
      <c r="F67" s="62"/>
      <c r="G67" s="324">
        <f>G68+G72</f>
        <v>182.99999999999997</v>
      </c>
    </row>
    <row r="68" spans="1:15" s="139" customFormat="1" ht="43.5" customHeight="1">
      <c r="A68" s="59" t="s">
        <v>228</v>
      </c>
      <c r="B68" s="37" t="s">
        <v>155</v>
      </c>
      <c r="C68" s="40" t="s">
        <v>358</v>
      </c>
      <c r="D68" s="40" t="s">
        <v>369</v>
      </c>
      <c r="E68" s="71" t="s">
        <v>603</v>
      </c>
      <c r="F68" s="40" t="s">
        <v>536</v>
      </c>
      <c r="G68" s="324">
        <f>G69</f>
        <v>134.98424999999997</v>
      </c>
      <c r="O68" s="341"/>
    </row>
    <row r="69" spans="1:15" s="341" customFormat="1" ht="17.25" customHeight="1">
      <c r="A69" s="337" t="s">
        <v>194</v>
      </c>
      <c r="B69" s="338" t="s">
        <v>155</v>
      </c>
      <c r="C69" s="339" t="s">
        <v>358</v>
      </c>
      <c r="D69" s="339" t="s">
        <v>369</v>
      </c>
      <c r="E69" s="340" t="s">
        <v>603</v>
      </c>
      <c r="F69" s="339" t="s">
        <v>460</v>
      </c>
      <c r="G69" s="360">
        <f>G70+G71</f>
        <v>134.98424999999997</v>
      </c>
      <c r="O69" s="4"/>
    </row>
    <row r="70" spans="1:7" ht="15.75">
      <c r="A70" s="125" t="s">
        <v>186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373</v>
      </c>
      <c r="G70" s="304">
        <f>89.40606+14.13053</f>
        <v>103.53658999999999</v>
      </c>
    </row>
    <row r="71" spans="1:7" ht="38.25">
      <c r="A71" s="125" t="s">
        <v>188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189</v>
      </c>
      <c r="G71" s="304">
        <f>30.52697+0.92069</f>
        <v>31.44766</v>
      </c>
    </row>
    <row r="72" spans="1:7" ht="25.5">
      <c r="A72" s="28" t="s">
        <v>232</v>
      </c>
      <c r="B72" s="37" t="s">
        <v>155</v>
      </c>
      <c r="C72" s="25" t="s">
        <v>358</v>
      </c>
      <c r="D72" s="25" t="s">
        <v>369</v>
      </c>
      <c r="E72" s="48" t="s">
        <v>603</v>
      </c>
      <c r="F72" s="24" t="s">
        <v>233</v>
      </c>
      <c r="G72" s="304">
        <f>G73</f>
        <v>48.01575</v>
      </c>
    </row>
    <row r="73" spans="1:7" ht="25.5">
      <c r="A73" s="125" t="s">
        <v>196</v>
      </c>
      <c r="B73" s="37" t="s">
        <v>155</v>
      </c>
      <c r="C73" s="25" t="s">
        <v>358</v>
      </c>
      <c r="D73" s="25" t="s">
        <v>369</v>
      </c>
      <c r="E73" s="48" t="s">
        <v>603</v>
      </c>
      <c r="F73" s="24" t="s">
        <v>195</v>
      </c>
      <c r="G73" s="304">
        <f>G74+G75+G76</f>
        <v>48.01575</v>
      </c>
    </row>
    <row r="74" spans="1:7" ht="25.5">
      <c r="A74" s="26" t="s">
        <v>375</v>
      </c>
      <c r="B74" s="37" t="s">
        <v>155</v>
      </c>
      <c r="C74" s="25" t="s">
        <v>358</v>
      </c>
      <c r="D74" s="25" t="s">
        <v>369</v>
      </c>
      <c r="E74" s="48" t="s">
        <v>603</v>
      </c>
      <c r="F74" s="24" t="s">
        <v>376</v>
      </c>
      <c r="G74" s="364">
        <f>8.659-0.508</f>
        <v>8.151</v>
      </c>
    </row>
    <row r="75" spans="1:7" ht="28.5" customHeight="1">
      <c r="A75" s="26" t="s">
        <v>453</v>
      </c>
      <c r="B75" s="37" t="s">
        <v>155</v>
      </c>
      <c r="C75" s="25" t="s">
        <v>358</v>
      </c>
      <c r="D75" s="25" t="s">
        <v>369</v>
      </c>
      <c r="E75" s="48" t="s">
        <v>603</v>
      </c>
      <c r="F75" s="24" t="s">
        <v>377</v>
      </c>
      <c r="G75" s="304">
        <f>38.50497-10-8.62422-10</f>
        <v>9.880749999999999</v>
      </c>
    </row>
    <row r="76" spans="1:7" ht="28.5" customHeight="1">
      <c r="A76" s="26" t="s">
        <v>730</v>
      </c>
      <c r="B76" s="37" t="s">
        <v>155</v>
      </c>
      <c r="C76" s="25" t="s">
        <v>358</v>
      </c>
      <c r="D76" s="25" t="s">
        <v>369</v>
      </c>
      <c r="E76" s="48" t="s">
        <v>603</v>
      </c>
      <c r="F76" s="24" t="s">
        <v>729</v>
      </c>
      <c r="G76" s="304">
        <f>15.903+10-5.919+10</f>
        <v>29.983999999999998</v>
      </c>
    </row>
    <row r="77" spans="1:7" s="185" customFormat="1" ht="28.5" customHeight="1">
      <c r="A77" s="64" t="s">
        <v>207</v>
      </c>
      <c r="B77" s="58" t="s">
        <v>155</v>
      </c>
      <c r="C77" s="69" t="s">
        <v>358</v>
      </c>
      <c r="D77" s="69" t="s">
        <v>369</v>
      </c>
      <c r="E77" s="74" t="s">
        <v>118</v>
      </c>
      <c r="F77" s="50"/>
      <c r="G77" s="320">
        <f>G83+G103+G78+G87+G91+G94+G97+G107</f>
        <v>2017.34438</v>
      </c>
    </row>
    <row r="78" spans="1:27" s="185" customFormat="1" ht="28.5" customHeight="1" hidden="1">
      <c r="A78" s="46" t="s">
        <v>265</v>
      </c>
      <c r="B78" s="44" t="s">
        <v>155</v>
      </c>
      <c r="C78" s="312" t="s">
        <v>358</v>
      </c>
      <c r="D78" s="312" t="s">
        <v>369</v>
      </c>
      <c r="E78" s="313" t="s">
        <v>266</v>
      </c>
      <c r="F78" s="50"/>
      <c r="G78" s="305">
        <f>G79</f>
        <v>0</v>
      </c>
      <c r="H78" s="318"/>
      <c r="I78" s="318"/>
      <c r="J78" s="318"/>
      <c r="K78" s="318"/>
      <c r="L78" s="318"/>
      <c r="M78" s="315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</row>
    <row r="79" spans="1:27" s="185" customFormat="1" ht="15.75" hidden="1">
      <c r="A79" s="26" t="s">
        <v>45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235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237</v>
      </c>
      <c r="G80" s="124">
        <f>G81</f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27" s="185" customFormat="1" ht="15.75" hidden="1">
      <c r="A81" s="26" t="s">
        <v>236</v>
      </c>
      <c r="B81" s="37" t="s">
        <v>155</v>
      </c>
      <c r="C81" s="22" t="s">
        <v>358</v>
      </c>
      <c r="D81" s="22" t="s">
        <v>369</v>
      </c>
      <c r="E81" s="314" t="s">
        <v>266</v>
      </c>
      <c r="F81" s="29" t="s">
        <v>295</v>
      </c>
      <c r="G81" s="124">
        <v>0</v>
      </c>
      <c r="H81" s="318"/>
      <c r="I81" s="318"/>
      <c r="J81" s="318"/>
      <c r="K81" s="318"/>
      <c r="L81" s="318"/>
      <c r="M81" s="315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</row>
    <row r="82" spans="1:7" s="185" customFormat="1" ht="28.5" customHeight="1" hidden="1">
      <c r="A82" s="64"/>
      <c r="B82" s="58"/>
      <c r="C82" s="69"/>
      <c r="D82" s="69"/>
      <c r="E82" s="74"/>
      <c r="F82" s="50"/>
      <c r="G82" s="173"/>
    </row>
    <row r="83" spans="1:7" s="139" customFormat="1" ht="28.5" customHeight="1">
      <c r="A83" s="46" t="s">
        <v>208</v>
      </c>
      <c r="B83" s="44" t="s">
        <v>155</v>
      </c>
      <c r="C83" s="62" t="s">
        <v>358</v>
      </c>
      <c r="D83" s="62" t="s">
        <v>369</v>
      </c>
      <c r="E83" s="51" t="s">
        <v>119</v>
      </c>
      <c r="F83" s="45"/>
      <c r="G83" s="351">
        <f>G84</f>
        <v>69</v>
      </c>
    </row>
    <row r="84" spans="1:7" s="139" customFormat="1" ht="28.5" customHeight="1">
      <c r="A84" s="28" t="s">
        <v>232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233</v>
      </c>
      <c r="G84" s="351">
        <f>G85</f>
        <v>69</v>
      </c>
    </row>
    <row r="85" spans="1:7" s="139" customFormat="1" ht="28.5" customHeight="1">
      <c r="A85" s="125" t="s">
        <v>234</v>
      </c>
      <c r="B85" s="37" t="s">
        <v>155</v>
      </c>
      <c r="C85" s="40" t="s">
        <v>358</v>
      </c>
      <c r="D85" s="40" t="s">
        <v>369</v>
      </c>
      <c r="E85" s="71" t="s">
        <v>119</v>
      </c>
      <c r="F85" s="29" t="s">
        <v>195</v>
      </c>
      <c r="G85" s="351">
        <f>G86</f>
        <v>69</v>
      </c>
    </row>
    <row r="86" spans="1:7" ht="27" customHeight="1">
      <c r="A86" s="26" t="s">
        <v>453</v>
      </c>
      <c r="B86" s="37" t="s">
        <v>155</v>
      </c>
      <c r="C86" s="40" t="s">
        <v>358</v>
      </c>
      <c r="D86" s="25" t="s">
        <v>369</v>
      </c>
      <c r="E86" s="48" t="s">
        <v>119</v>
      </c>
      <c r="F86" s="24" t="s">
        <v>377</v>
      </c>
      <c r="G86" s="303">
        <f>40+20+9</f>
        <v>69</v>
      </c>
    </row>
    <row r="87" spans="1:7" s="139" customFormat="1" ht="27" customHeight="1">
      <c r="A87" s="46" t="s">
        <v>555</v>
      </c>
      <c r="B87" s="44" t="s">
        <v>155</v>
      </c>
      <c r="C87" s="62" t="s">
        <v>358</v>
      </c>
      <c r="D87" s="62" t="s">
        <v>369</v>
      </c>
      <c r="E87" s="51" t="s">
        <v>556</v>
      </c>
      <c r="F87" s="45"/>
      <c r="G87" s="305">
        <f>G88</f>
        <v>0</v>
      </c>
    </row>
    <row r="88" spans="1:7" ht="27" customHeight="1">
      <c r="A88" s="26" t="s">
        <v>557</v>
      </c>
      <c r="B88" s="37" t="s">
        <v>155</v>
      </c>
      <c r="C88" s="40" t="s">
        <v>358</v>
      </c>
      <c r="D88" s="40" t="s">
        <v>369</v>
      </c>
      <c r="E88" s="71" t="s">
        <v>556</v>
      </c>
      <c r="F88" s="24" t="s">
        <v>233</v>
      </c>
      <c r="G88" s="304">
        <f>G89</f>
        <v>0</v>
      </c>
    </row>
    <row r="89" spans="1:7" ht="27" customHeight="1">
      <c r="A89" s="26"/>
      <c r="B89" s="37" t="s">
        <v>155</v>
      </c>
      <c r="C89" s="40" t="s">
        <v>358</v>
      </c>
      <c r="D89" s="40" t="s">
        <v>369</v>
      </c>
      <c r="E89" s="71" t="s">
        <v>556</v>
      </c>
      <c r="F89" s="24" t="s">
        <v>195</v>
      </c>
      <c r="G89" s="304">
        <f>G90</f>
        <v>0</v>
      </c>
    </row>
    <row r="90" spans="1:7" ht="27" customHeight="1">
      <c r="A90" s="26"/>
      <c r="B90" s="37" t="s">
        <v>155</v>
      </c>
      <c r="C90" s="40" t="s">
        <v>358</v>
      </c>
      <c r="D90" s="40" t="s">
        <v>369</v>
      </c>
      <c r="E90" s="71" t="s">
        <v>556</v>
      </c>
      <c r="F90" s="24" t="s">
        <v>377</v>
      </c>
      <c r="G90" s="304">
        <v>0</v>
      </c>
    </row>
    <row r="91" spans="1:7" ht="27" customHeight="1">
      <c r="A91" s="46" t="s">
        <v>555</v>
      </c>
      <c r="B91" s="44" t="s">
        <v>155</v>
      </c>
      <c r="C91" s="62" t="s">
        <v>358</v>
      </c>
      <c r="D91" s="62" t="s">
        <v>369</v>
      </c>
      <c r="E91" s="51" t="s">
        <v>559</v>
      </c>
      <c r="F91" s="24" t="s">
        <v>233</v>
      </c>
      <c r="G91" s="304">
        <f>G92</f>
        <v>0</v>
      </c>
    </row>
    <row r="92" spans="1:7" ht="27" customHeight="1">
      <c r="A92" s="26" t="s">
        <v>558</v>
      </c>
      <c r="B92" s="37" t="s">
        <v>155</v>
      </c>
      <c r="C92" s="40" t="s">
        <v>358</v>
      </c>
      <c r="D92" s="40" t="s">
        <v>369</v>
      </c>
      <c r="E92" s="71" t="s">
        <v>559</v>
      </c>
      <c r="F92" s="24" t="s">
        <v>195</v>
      </c>
      <c r="G92" s="304">
        <f>G93</f>
        <v>0</v>
      </c>
    </row>
    <row r="93" spans="1:7" ht="27" customHeight="1">
      <c r="A93" s="26"/>
      <c r="B93" s="37" t="s">
        <v>155</v>
      </c>
      <c r="C93" s="40" t="s">
        <v>358</v>
      </c>
      <c r="D93" s="40" t="s">
        <v>369</v>
      </c>
      <c r="E93" s="71" t="s">
        <v>559</v>
      </c>
      <c r="F93" s="24" t="s">
        <v>377</v>
      </c>
      <c r="G93" s="304">
        <v>0</v>
      </c>
    </row>
    <row r="94" spans="1:7" ht="27" customHeight="1">
      <c r="A94" s="46" t="s">
        <v>555</v>
      </c>
      <c r="B94" s="37" t="s">
        <v>155</v>
      </c>
      <c r="C94" s="40" t="s">
        <v>358</v>
      </c>
      <c r="D94" s="40" t="s">
        <v>369</v>
      </c>
      <c r="E94" s="51" t="s">
        <v>561</v>
      </c>
      <c r="F94" s="24" t="s">
        <v>233</v>
      </c>
      <c r="G94" s="304">
        <f>G95</f>
        <v>0</v>
      </c>
    </row>
    <row r="95" spans="1:7" ht="27" customHeight="1">
      <c r="A95" s="26" t="s">
        <v>560</v>
      </c>
      <c r="B95" s="37" t="s">
        <v>155</v>
      </c>
      <c r="C95" s="40" t="s">
        <v>358</v>
      </c>
      <c r="D95" s="40" t="s">
        <v>369</v>
      </c>
      <c r="E95" s="71" t="s">
        <v>561</v>
      </c>
      <c r="F95" s="24" t="s">
        <v>195</v>
      </c>
      <c r="G95" s="304">
        <f>G96</f>
        <v>0</v>
      </c>
    </row>
    <row r="96" spans="1:7" ht="27" customHeight="1">
      <c r="A96" s="26"/>
      <c r="B96" s="37" t="s">
        <v>155</v>
      </c>
      <c r="C96" s="40" t="s">
        <v>358</v>
      </c>
      <c r="D96" s="40" t="s">
        <v>369</v>
      </c>
      <c r="E96" s="71" t="s">
        <v>561</v>
      </c>
      <c r="F96" s="24" t="s">
        <v>377</v>
      </c>
      <c r="G96" s="304">
        <v>0</v>
      </c>
    </row>
    <row r="97" spans="1:7" ht="18" customHeight="1">
      <c r="A97" s="46" t="s">
        <v>555</v>
      </c>
      <c r="B97" s="37" t="s">
        <v>155</v>
      </c>
      <c r="C97" s="40" t="s">
        <v>358</v>
      </c>
      <c r="D97" s="40" t="s">
        <v>369</v>
      </c>
      <c r="E97" s="51" t="s">
        <v>576</v>
      </c>
      <c r="F97" s="24"/>
      <c r="G97" s="304">
        <f>G98</f>
        <v>403.76099999999997</v>
      </c>
    </row>
    <row r="98" spans="1:7" ht="18.75" customHeight="1">
      <c r="A98" s="28" t="s">
        <v>719</v>
      </c>
      <c r="B98" s="37" t="s">
        <v>155</v>
      </c>
      <c r="C98" s="40" t="s">
        <v>358</v>
      </c>
      <c r="D98" s="40" t="s">
        <v>369</v>
      </c>
      <c r="E98" s="71" t="s">
        <v>576</v>
      </c>
      <c r="F98" s="24" t="s">
        <v>233</v>
      </c>
      <c r="G98" s="304">
        <f>G99</f>
        <v>403.76099999999997</v>
      </c>
    </row>
    <row r="99" spans="1:7" ht="27" customHeight="1">
      <c r="A99" s="26"/>
      <c r="B99" s="37" t="s">
        <v>155</v>
      </c>
      <c r="C99" s="40" t="s">
        <v>358</v>
      </c>
      <c r="D99" s="40" t="s">
        <v>369</v>
      </c>
      <c r="E99" s="71" t="s">
        <v>576</v>
      </c>
      <c r="F99" s="24" t="s">
        <v>195</v>
      </c>
      <c r="G99" s="304">
        <f>G100</f>
        <v>403.76099999999997</v>
      </c>
    </row>
    <row r="100" spans="1:7" ht="27" customHeight="1">
      <c r="A100" s="26"/>
      <c r="B100" s="37" t="s">
        <v>155</v>
      </c>
      <c r="C100" s="40" t="s">
        <v>358</v>
      </c>
      <c r="D100" s="40" t="s">
        <v>369</v>
      </c>
      <c r="E100" s="71" t="s">
        <v>576</v>
      </c>
      <c r="F100" s="24" t="s">
        <v>377</v>
      </c>
      <c r="G100" s="304">
        <f>108.761+75+110+110</f>
        <v>403.76099999999997</v>
      </c>
    </row>
    <row r="101" spans="1:7" ht="27" customHeight="1" hidden="1">
      <c r="A101" s="26"/>
      <c r="B101" s="37"/>
      <c r="C101" s="40"/>
      <c r="D101" s="40"/>
      <c r="E101" s="71"/>
      <c r="F101" s="24"/>
      <c r="G101" s="303"/>
    </row>
    <row r="102" spans="1:7" ht="27" customHeight="1" hidden="1">
      <c r="A102" s="26"/>
      <c r="B102" s="37"/>
      <c r="C102" s="40"/>
      <c r="D102" s="40"/>
      <c r="E102" s="71"/>
      <c r="F102" s="24"/>
      <c r="G102" s="303"/>
    </row>
    <row r="103" spans="1:7" ht="16.5" customHeight="1">
      <c r="A103" s="46" t="s">
        <v>242</v>
      </c>
      <c r="B103" s="44" t="s">
        <v>155</v>
      </c>
      <c r="C103" s="62" t="s">
        <v>358</v>
      </c>
      <c r="D103" s="62" t="s">
        <v>369</v>
      </c>
      <c r="E103" s="51" t="s">
        <v>243</v>
      </c>
      <c r="F103" s="45"/>
      <c r="G103" s="351">
        <f>G104</f>
        <v>43.218</v>
      </c>
    </row>
    <row r="104" spans="1:7" ht="17.25" customHeight="1">
      <c r="A104" s="26" t="s">
        <v>45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235</v>
      </c>
      <c r="G104" s="303">
        <f>G105</f>
        <v>43.218</v>
      </c>
    </row>
    <row r="105" spans="1:7" ht="18" customHeight="1">
      <c r="A105" s="28" t="s">
        <v>239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198</v>
      </c>
      <c r="G105" s="303">
        <f>G106</f>
        <v>43.218</v>
      </c>
    </row>
    <row r="106" spans="1:7" ht="15.75" customHeight="1">
      <c r="A106" s="26" t="s">
        <v>201</v>
      </c>
      <c r="B106" s="37" t="s">
        <v>155</v>
      </c>
      <c r="C106" s="40" t="s">
        <v>358</v>
      </c>
      <c r="D106" s="25" t="s">
        <v>369</v>
      </c>
      <c r="E106" s="48" t="s">
        <v>243</v>
      </c>
      <c r="F106" s="24" t="s">
        <v>200</v>
      </c>
      <c r="G106" s="303">
        <v>43.218</v>
      </c>
    </row>
    <row r="107" spans="1:7" ht="15.75" customHeight="1">
      <c r="A107" s="46" t="s">
        <v>579</v>
      </c>
      <c r="B107" s="44" t="s">
        <v>155</v>
      </c>
      <c r="C107" s="62" t="s">
        <v>358</v>
      </c>
      <c r="D107" s="62" t="s">
        <v>369</v>
      </c>
      <c r="E107" s="51" t="s">
        <v>266</v>
      </c>
      <c r="F107" s="45"/>
      <c r="G107" s="305">
        <f>G108</f>
        <v>1501.36538</v>
      </c>
    </row>
    <row r="108" spans="1:7" ht="15.75" customHeight="1">
      <c r="A108" s="26" t="s">
        <v>578</v>
      </c>
      <c r="B108" s="37" t="s">
        <v>155</v>
      </c>
      <c r="C108" s="40" t="s">
        <v>358</v>
      </c>
      <c r="D108" s="25" t="s">
        <v>369</v>
      </c>
      <c r="E108" s="48" t="s">
        <v>266</v>
      </c>
      <c r="F108" s="24" t="s">
        <v>235</v>
      </c>
      <c r="G108" s="304">
        <f>G109</f>
        <v>1501.36538</v>
      </c>
    </row>
    <row r="109" spans="1:7" ht="15.75" customHeight="1">
      <c r="A109" s="26"/>
      <c r="B109" s="37" t="s">
        <v>155</v>
      </c>
      <c r="C109" s="40" t="s">
        <v>358</v>
      </c>
      <c r="D109" s="25" t="s">
        <v>369</v>
      </c>
      <c r="E109" s="48" t="s">
        <v>266</v>
      </c>
      <c r="F109" s="24" t="s">
        <v>237</v>
      </c>
      <c r="G109" s="304">
        <f>G110</f>
        <v>1501.36538</v>
      </c>
    </row>
    <row r="110" spans="1:7" ht="15.75" customHeight="1">
      <c r="A110" s="26"/>
      <c r="B110" s="37" t="s">
        <v>155</v>
      </c>
      <c r="C110" s="40" t="s">
        <v>358</v>
      </c>
      <c r="D110" s="25" t="s">
        <v>369</v>
      </c>
      <c r="E110" s="48" t="s">
        <v>266</v>
      </c>
      <c r="F110" s="24" t="s">
        <v>295</v>
      </c>
      <c r="G110" s="304">
        <f>871.85402+600+36-1.5-4.98864</f>
        <v>1501.36538</v>
      </c>
    </row>
    <row r="111" spans="1:7" s="189" customFormat="1" ht="15" customHeight="1">
      <c r="A111" s="186" t="s">
        <v>383</v>
      </c>
      <c r="B111" s="36" t="s">
        <v>155</v>
      </c>
      <c r="C111" s="187" t="s">
        <v>359</v>
      </c>
      <c r="D111" s="187"/>
      <c r="E111" s="48"/>
      <c r="F111" s="187"/>
      <c r="G111" s="350">
        <f>G112</f>
        <v>709.9999999999999</v>
      </c>
    </row>
    <row r="112" spans="1:7" s="68" customFormat="1" ht="15" customHeight="1">
      <c r="A112" s="190" t="s">
        <v>384</v>
      </c>
      <c r="B112" s="36" t="s">
        <v>155</v>
      </c>
      <c r="C112" s="101" t="s">
        <v>359</v>
      </c>
      <c r="D112" s="101" t="s">
        <v>361</v>
      </c>
      <c r="E112" s="148"/>
      <c r="F112" s="101"/>
      <c r="G112" s="327">
        <f>G113</f>
        <v>709.9999999999999</v>
      </c>
    </row>
    <row r="113" spans="1:7" ht="30" customHeight="1">
      <c r="A113" s="66" t="s">
        <v>241</v>
      </c>
      <c r="B113" s="58" t="s">
        <v>155</v>
      </c>
      <c r="C113" s="69" t="s">
        <v>359</v>
      </c>
      <c r="D113" s="69" t="s">
        <v>361</v>
      </c>
      <c r="E113" s="74" t="s">
        <v>116</v>
      </c>
      <c r="F113" s="69"/>
      <c r="G113" s="344">
        <f>G114</f>
        <v>709.9999999999999</v>
      </c>
    </row>
    <row r="114" spans="1:7" s="139" customFormat="1" ht="27.75" customHeight="1">
      <c r="A114" s="184" t="s">
        <v>385</v>
      </c>
      <c r="B114" s="37" t="s">
        <v>155</v>
      </c>
      <c r="C114" s="62" t="s">
        <v>359</v>
      </c>
      <c r="D114" s="62" t="s">
        <v>361</v>
      </c>
      <c r="E114" s="51" t="s">
        <v>120</v>
      </c>
      <c r="F114" s="62"/>
      <c r="G114" s="324">
        <f>G115+G120</f>
        <v>709.9999999999999</v>
      </c>
    </row>
    <row r="115" spans="1:7" s="139" customFormat="1" ht="42" customHeight="1">
      <c r="A115" s="59" t="s">
        <v>228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40" t="s">
        <v>536</v>
      </c>
      <c r="G115" s="324">
        <f>G116</f>
        <v>680.4930499999999</v>
      </c>
    </row>
    <row r="116" spans="1:7" ht="20.25" customHeight="1">
      <c r="A116" s="125" t="s">
        <v>194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5" t="s">
        <v>460</v>
      </c>
      <c r="G116" s="328">
        <f>G117+G118+G119</f>
        <v>680.4930499999999</v>
      </c>
    </row>
    <row r="117" spans="1:7" ht="25.5">
      <c r="A117" s="125" t="s">
        <v>452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373</v>
      </c>
      <c r="G117" s="304">
        <f>525.23101+2</f>
        <v>527.23101</v>
      </c>
    </row>
    <row r="118" spans="1:7" ht="15.75">
      <c r="A118" s="125" t="s">
        <v>197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374</v>
      </c>
      <c r="G118" s="303">
        <v>0</v>
      </c>
    </row>
    <row r="119" spans="1:7" ht="38.25">
      <c r="A119" s="125" t="s">
        <v>188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189</v>
      </c>
      <c r="G119" s="304">
        <f>152.01904+1.243</f>
        <v>153.26203999999998</v>
      </c>
    </row>
    <row r="120" spans="1:7" ht="28.5" customHeight="1">
      <c r="A120" s="28" t="s">
        <v>232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233</v>
      </c>
      <c r="G120" s="304">
        <f>G121</f>
        <v>29.50695</v>
      </c>
    </row>
    <row r="121" spans="1:7" ht="25.5">
      <c r="A121" s="125" t="s">
        <v>234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195</v>
      </c>
      <c r="G121" s="304">
        <f>G122+G123+G124</f>
        <v>29.50695</v>
      </c>
    </row>
    <row r="122" spans="1:7" s="139" customFormat="1" ht="25.5">
      <c r="A122" s="26" t="s">
        <v>375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376</v>
      </c>
      <c r="G122" s="364">
        <f>10.544-0.768</f>
        <v>9.776</v>
      </c>
    </row>
    <row r="123" spans="1:7" ht="29.25" customHeight="1">
      <c r="A123" s="26" t="s">
        <v>453</v>
      </c>
      <c r="B123" s="37" t="s">
        <v>155</v>
      </c>
      <c r="C123" s="25" t="s">
        <v>359</v>
      </c>
      <c r="D123" s="25" t="s">
        <v>361</v>
      </c>
      <c r="E123" s="48" t="s">
        <v>120</v>
      </c>
      <c r="F123" s="24" t="s">
        <v>377</v>
      </c>
      <c r="G123" s="304">
        <f>4-2</f>
        <v>2</v>
      </c>
    </row>
    <row r="124" spans="1:7" ht="24.75" customHeight="1">
      <c r="A124" s="26" t="s">
        <v>730</v>
      </c>
      <c r="B124" s="37" t="s">
        <v>155</v>
      </c>
      <c r="C124" s="25" t="s">
        <v>359</v>
      </c>
      <c r="D124" s="25" t="s">
        <v>361</v>
      </c>
      <c r="E124" s="48" t="s">
        <v>120</v>
      </c>
      <c r="F124" s="24" t="s">
        <v>729</v>
      </c>
      <c r="G124" s="304">
        <f>18.20595-0.475</f>
        <v>17.73095</v>
      </c>
    </row>
    <row r="125" spans="1:7" s="195" customFormat="1" ht="27.75" customHeight="1">
      <c r="A125" s="192" t="s">
        <v>386</v>
      </c>
      <c r="B125" s="36" t="s">
        <v>155</v>
      </c>
      <c r="C125" s="193" t="s">
        <v>361</v>
      </c>
      <c r="D125" s="193"/>
      <c r="E125" s="48"/>
      <c r="F125" s="193"/>
      <c r="G125" s="346">
        <f aca="true" t="shared" si="0" ref="G125:G130">G126</f>
        <v>229</v>
      </c>
    </row>
    <row r="126" spans="1:7" s="68" customFormat="1" ht="27.75" customHeight="1">
      <c r="A126" s="54" t="s">
        <v>388</v>
      </c>
      <c r="B126" s="36" t="s">
        <v>155</v>
      </c>
      <c r="C126" s="34" t="s">
        <v>361</v>
      </c>
      <c r="D126" s="34" t="s">
        <v>362</v>
      </c>
      <c r="E126" s="148"/>
      <c r="F126" s="34"/>
      <c r="G126" s="327">
        <f t="shared" si="0"/>
        <v>229</v>
      </c>
    </row>
    <row r="127" spans="1:7" s="185" customFormat="1" ht="26.25" customHeight="1">
      <c r="A127" s="64" t="s">
        <v>207</v>
      </c>
      <c r="B127" s="58" t="s">
        <v>155</v>
      </c>
      <c r="C127" s="50" t="s">
        <v>361</v>
      </c>
      <c r="D127" s="50" t="s">
        <v>362</v>
      </c>
      <c r="E127" s="74" t="s">
        <v>118</v>
      </c>
      <c r="F127" s="50"/>
      <c r="G127" s="347">
        <f>G128+G134+G132</f>
        <v>229</v>
      </c>
    </row>
    <row r="128" spans="1:7" s="139" customFormat="1" ht="28.5" customHeight="1">
      <c r="A128" s="46" t="s">
        <v>209</v>
      </c>
      <c r="B128" s="37" t="s">
        <v>155</v>
      </c>
      <c r="C128" s="45" t="s">
        <v>361</v>
      </c>
      <c r="D128" s="45" t="s">
        <v>362</v>
      </c>
      <c r="E128" s="51" t="s">
        <v>121</v>
      </c>
      <c r="F128" s="45"/>
      <c r="G128" s="324">
        <f t="shared" si="0"/>
        <v>229</v>
      </c>
    </row>
    <row r="129" spans="1:7" s="139" customFormat="1" ht="28.5" customHeight="1">
      <c r="A129" s="28" t="s">
        <v>232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233</v>
      </c>
      <c r="G129" s="324">
        <f t="shared" si="0"/>
        <v>229</v>
      </c>
    </row>
    <row r="130" spans="1:7" s="139" customFormat="1" ht="28.5" customHeight="1">
      <c r="A130" s="125" t="s">
        <v>234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9" t="s">
        <v>195</v>
      </c>
      <c r="G130" s="324">
        <f t="shared" si="0"/>
        <v>229</v>
      </c>
    </row>
    <row r="131" spans="1:7" ht="27" customHeight="1">
      <c r="A131" s="26" t="s">
        <v>453</v>
      </c>
      <c r="B131" s="37" t="s">
        <v>155</v>
      </c>
      <c r="C131" s="24" t="s">
        <v>361</v>
      </c>
      <c r="D131" s="24" t="s">
        <v>362</v>
      </c>
      <c r="E131" s="48" t="s">
        <v>121</v>
      </c>
      <c r="F131" s="24" t="s">
        <v>377</v>
      </c>
      <c r="G131" s="328">
        <f>40+5+34+150</f>
        <v>229</v>
      </c>
    </row>
    <row r="132" spans="1:7" ht="38.25" customHeight="1">
      <c r="A132" s="46" t="s">
        <v>678</v>
      </c>
      <c r="B132" s="37" t="s">
        <v>535</v>
      </c>
      <c r="C132" s="24" t="s">
        <v>361</v>
      </c>
      <c r="D132" s="24" t="s">
        <v>362</v>
      </c>
      <c r="E132" s="48" t="s">
        <v>679</v>
      </c>
      <c r="F132" s="24"/>
      <c r="G132" s="328">
        <f>G133</f>
        <v>0</v>
      </c>
    </row>
    <row r="133" spans="1:7" ht="27" customHeight="1">
      <c r="A133" s="26" t="s">
        <v>453</v>
      </c>
      <c r="B133" s="37" t="s">
        <v>535</v>
      </c>
      <c r="C133" s="24" t="s">
        <v>361</v>
      </c>
      <c r="D133" s="24" t="s">
        <v>362</v>
      </c>
      <c r="E133" s="48" t="s">
        <v>679</v>
      </c>
      <c r="F133" s="24" t="s">
        <v>377</v>
      </c>
      <c r="G133" s="328">
        <v>0</v>
      </c>
    </row>
    <row r="134" spans="1:7" s="139" customFormat="1" ht="40.5" customHeight="1">
      <c r="A134" s="46" t="s">
        <v>646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/>
      <c r="G134" s="324">
        <f>G135</f>
        <v>0</v>
      </c>
    </row>
    <row r="135" spans="1:7" ht="27" customHeight="1">
      <c r="A135" s="26" t="s">
        <v>453</v>
      </c>
      <c r="B135" s="37" t="s">
        <v>535</v>
      </c>
      <c r="C135" s="24" t="s">
        <v>361</v>
      </c>
      <c r="D135" s="24" t="s">
        <v>362</v>
      </c>
      <c r="E135" s="48" t="s">
        <v>647</v>
      </c>
      <c r="F135" s="24" t="s">
        <v>377</v>
      </c>
      <c r="G135" s="328">
        <v>0</v>
      </c>
    </row>
    <row r="136" spans="1:7" s="195" customFormat="1" ht="15.75" customHeight="1">
      <c r="A136" s="186" t="s">
        <v>389</v>
      </c>
      <c r="B136" s="36" t="s">
        <v>155</v>
      </c>
      <c r="C136" s="193" t="s">
        <v>360</v>
      </c>
      <c r="D136" s="193"/>
      <c r="E136" s="48"/>
      <c r="F136" s="193"/>
      <c r="G136" s="368">
        <f>G137+G153+G171+G143</f>
        <v>5130.7239899999995</v>
      </c>
    </row>
    <row r="137" spans="1:7" s="68" customFormat="1" ht="15" customHeight="1">
      <c r="A137" s="196" t="s">
        <v>368</v>
      </c>
      <c r="B137" s="36" t="s">
        <v>155</v>
      </c>
      <c r="C137" s="34" t="s">
        <v>360</v>
      </c>
      <c r="D137" s="34" t="s">
        <v>363</v>
      </c>
      <c r="E137" s="148"/>
      <c r="F137" s="34"/>
      <c r="G137" s="349">
        <f>G138</f>
        <v>43</v>
      </c>
    </row>
    <row r="138" spans="1:9" s="185" customFormat="1" ht="36.75" customHeight="1">
      <c r="A138" s="66" t="s">
        <v>241</v>
      </c>
      <c r="B138" s="58" t="s">
        <v>155</v>
      </c>
      <c r="C138" s="69" t="s">
        <v>360</v>
      </c>
      <c r="D138" s="69" t="s">
        <v>363</v>
      </c>
      <c r="E138" s="74" t="s">
        <v>116</v>
      </c>
      <c r="F138" s="69"/>
      <c r="G138" s="347">
        <f>G139</f>
        <v>43</v>
      </c>
      <c r="I138" s="197"/>
    </row>
    <row r="139" spans="1:7" s="139" customFormat="1" ht="52.5" customHeight="1">
      <c r="A139" s="28" t="s">
        <v>644</v>
      </c>
      <c r="B139" s="44" t="s">
        <v>155</v>
      </c>
      <c r="C139" s="45" t="s">
        <v>360</v>
      </c>
      <c r="D139" s="45" t="s">
        <v>363</v>
      </c>
      <c r="E139" s="51" t="s">
        <v>122</v>
      </c>
      <c r="F139" s="45"/>
      <c r="G139" s="348">
        <f>G140</f>
        <v>43</v>
      </c>
    </row>
    <row r="140" spans="1:7" s="139" customFormat="1" ht="27.75" customHeight="1">
      <c r="A140" s="28" t="s">
        <v>232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233</v>
      </c>
      <c r="G140" s="348">
        <f>G141</f>
        <v>43</v>
      </c>
    </row>
    <row r="141" spans="1:7" s="139" customFormat="1" ht="27" customHeight="1">
      <c r="A141" s="125" t="s">
        <v>234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9" t="s">
        <v>195</v>
      </c>
      <c r="G141" s="348">
        <f>G142</f>
        <v>43</v>
      </c>
    </row>
    <row r="142" spans="1:7" ht="25.5" customHeight="1">
      <c r="A142" s="26" t="s">
        <v>453</v>
      </c>
      <c r="B142" s="44" t="s">
        <v>155</v>
      </c>
      <c r="C142" s="24" t="s">
        <v>360</v>
      </c>
      <c r="D142" s="24" t="s">
        <v>363</v>
      </c>
      <c r="E142" s="48" t="s">
        <v>122</v>
      </c>
      <c r="F142" s="24" t="s">
        <v>377</v>
      </c>
      <c r="G142" s="348">
        <f>44.6-1.6</f>
        <v>43</v>
      </c>
    </row>
    <row r="143" spans="1:7" ht="15.75" customHeight="1">
      <c r="A143" s="358" t="s">
        <v>565</v>
      </c>
      <c r="B143" s="36" t="s">
        <v>155</v>
      </c>
      <c r="C143" s="34" t="s">
        <v>360</v>
      </c>
      <c r="D143" s="34" t="s">
        <v>566</v>
      </c>
      <c r="E143" s="48"/>
      <c r="F143" s="24"/>
      <c r="G143" s="349">
        <f>G144</f>
        <v>404.04</v>
      </c>
    </row>
    <row r="144" spans="1:7" ht="25.5" customHeight="1">
      <c r="A144" s="359" t="s">
        <v>724</v>
      </c>
      <c r="B144" s="58" t="s">
        <v>155</v>
      </c>
      <c r="C144" s="50" t="s">
        <v>360</v>
      </c>
      <c r="D144" s="50" t="s">
        <v>566</v>
      </c>
      <c r="E144" s="74" t="s">
        <v>65</v>
      </c>
      <c r="F144" s="24"/>
      <c r="G144" s="303">
        <f>G145</f>
        <v>404.04</v>
      </c>
    </row>
    <row r="145" spans="1:7" ht="38.25" customHeight="1">
      <c r="A145" s="334" t="s">
        <v>567</v>
      </c>
      <c r="B145" s="37" t="s">
        <v>155</v>
      </c>
      <c r="C145" s="29" t="s">
        <v>360</v>
      </c>
      <c r="D145" s="29" t="s">
        <v>566</v>
      </c>
      <c r="E145" s="71" t="s">
        <v>67</v>
      </c>
      <c r="F145" s="24"/>
      <c r="G145" s="303">
        <f>G146+G149</f>
        <v>404.04</v>
      </c>
    </row>
    <row r="146" spans="1:7" ht="29.25" customHeight="1">
      <c r="A146" s="28" t="s">
        <v>232</v>
      </c>
      <c r="B146" s="37" t="s">
        <v>155</v>
      </c>
      <c r="C146" s="29" t="s">
        <v>360</v>
      </c>
      <c r="D146" s="29" t="s">
        <v>566</v>
      </c>
      <c r="E146" s="71" t="s">
        <v>569</v>
      </c>
      <c r="F146" s="24" t="s">
        <v>233</v>
      </c>
      <c r="G146" s="303">
        <f>G147</f>
        <v>0</v>
      </c>
    </row>
    <row r="147" spans="1:7" ht="27" customHeight="1">
      <c r="A147" s="125" t="s">
        <v>234</v>
      </c>
      <c r="B147" s="37" t="s">
        <v>155</v>
      </c>
      <c r="C147" s="24" t="s">
        <v>360</v>
      </c>
      <c r="D147" s="24" t="s">
        <v>566</v>
      </c>
      <c r="E147" s="71" t="s">
        <v>569</v>
      </c>
      <c r="F147" s="24" t="s">
        <v>195</v>
      </c>
      <c r="G147" s="303">
        <f>G148</f>
        <v>0</v>
      </c>
    </row>
    <row r="148" spans="1:7" ht="27" customHeight="1">
      <c r="A148" s="26" t="s">
        <v>453</v>
      </c>
      <c r="B148" s="37" t="s">
        <v>155</v>
      </c>
      <c r="C148" s="24" t="s">
        <v>360</v>
      </c>
      <c r="D148" s="24" t="s">
        <v>566</v>
      </c>
      <c r="E148" s="71" t="s">
        <v>569</v>
      </c>
      <c r="F148" s="24" t="s">
        <v>377</v>
      </c>
      <c r="G148" s="303">
        <v>0</v>
      </c>
    </row>
    <row r="149" spans="1:7" ht="42.75" customHeight="1">
      <c r="A149" s="424" t="s">
        <v>727</v>
      </c>
      <c r="B149" s="37" t="s">
        <v>155</v>
      </c>
      <c r="C149" s="29" t="s">
        <v>360</v>
      </c>
      <c r="D149" s="29" t="s">
        <v>566</v>
      </c>
      <c r="E149" s="71" t="s">
        <v>728</v>
      </c>
      <c r="F149" s="24" t="s">
        <v>233</v>
      </c>
      <c r="G149" s="303">
        <f>G150</f>
        <v>404.04</v>
      </c>
    </row>
    <row r="150" spans="1:7" ht="27" customHeight="1">
      <c r="A150" s="125" t="s">
        <v>234</v>
      </c>
      <c r="B150" s="37" t="s">
        <v>155</v>
      </c>
      <c r="C150" s="29" t="s">
        <v>360</v>
      </c>
      <c r="D150" s="29" t="s">
        <v>566</v>
      </c>
      <c r="E150" s="71" t="s">
        <v>728</v>
      </c>
      <c r="F150" s="24" t="s">
        <v>195</v>
      </c>
      <c r="G150" s="303">
        <f>G151+G152</f>
        <v>404.04</v>
      </c>
    </row>
    <row r="151" spans="1:7" ht="27" customHeight="1">
      <c r="A151" s="26" t="s">
        <v>453</v>
      </c>
      <c r="B151" s="37" t="s">
        <v>155</v>
      </c>
      <c r="C151" s="29" t="s">
        <v>360</v>
      </c>
      <c r="D151" s="29" t="s">
        <v>566</v>
      </c>
      <c r="E151" s="71" t="s">
        <v>728</v>
      </c>
      <c r="F151" s="24" t="s">
        <v>377</v>
      </c>
      <c r="G151" s="303">
        <v>400</v>
      </c>
    </row>
    <row r="152" spans="1:7" ht="27" customHeight="1">
      <c r="A152" s="424"/>
      <c r="B152" s="37" t="s">
        <v>155</v>
      </c>
      <c r="C152" s="29" t="s">
        <v>360</v>
      </c>
      <c r="D152" s="29" t="s">
        <v>566</v>
      </c>
      <c r="E152" s="71" t="s">
        <v>728</v>
      </c>
      <c r="F152" s="24" t="s">
        <v>377</v>
      </c>
      <c r="G152" s="303">
        <v>4.04</v>
      </c>
    </row>
    <row r="153" spans="1:7" ht="15" customHeight="1">
      <c r="A153" s="31" t="s">
        <v>356</v>
      </c>
      <c r="B153" s="36" t="s">
        <v>155</v>
      </c>
      <c r="C153" s="34" t="s">
        <v>360</v>
      </c>
      <c r="D153" s="34" t="s">
        <v>362</v>
      </c>
      <c r="E153" s="48"/>
      <c r="F153" s="34"/>
      <c r="G153" s="123">
        <f>G154</f>
        <v>4673.6839899999995</v>
      </c>
    </row>
    <row r="154" spans="1:7" s="139" customFormat="1" ht="57" customHeight="1">
      <c r="A154" s="64" t="s">
        <v>734</v>
      </c>
      <c r="B154" s="58" t="s">
        <v>155</v>
      </c>
      <c r="C154" s="162" t="s">
        <v>360</v>
      </c>
      <c r="D154" s="162" t="s">
        <v>362</v>
      </c>
      <c r="E154" s="74" t="s">
        <v>212</v>
      </c>
      <c r="F154" s="162"/>
      <c r="G154" s="191">
        <f>G155</f>
        <v>4673.6839899999995</v>
      </c>
    </row>
    <row r="155" spans="1:7" s="139" customFormat="1" ht="41.25" customHeight="1">
      <c r="A155" s="198" t="s">
        <v>156</v>
      </c>
      <c r="B155" s="44" t="s">
        <v>155</v>
      </c>
      <c r="C155" s="107" t="s">
        <v>360</v>
      </c>
      <c r="D155" s="107" t="s">
        <v>362</v>
      </c>
      <c r="E155" s="51" t="s">
        <v>213</v>
      </c>
      <c r="F155" s="107"/>
      <c r="G155" s="138">
        <f>G160+G156+G164+G168</f>
        <v>4673.6839899999995</v>
      </c>
    </row>
    <row r="156" spans="1:7" s="139" customFormat="1" ht="29.25" customHeight="1">
      <c r="A156" s="46" t="s">
        <v>160</v>
      </c>
      <c r="B156" s="44" t="s">
        <v>155</v>
      </c>
      <c r="C156" s="107" t="s">
        <v>360</v>
      </c>
      <c r="D156" s="107" t="s">
        <v>362</v>
      </c>
      <c r="E156" s="51" t="s">
        <v>161</v>
      </c>
      <c r="F156" s="107"/>
      <c r="G156" s="138">
        <f>G157</f>
        <v>922.45</v>
      </c>
    </row>
    <row r="157" spans="1:7" s="139" customFormat="1" ht="29.25" customHeight="1">
      <c r="A157" s="28" t="s">
        <v>232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233</v>
      </c>
      <c r="G157" s="138">
        <f>G158</f>
        <v>922.45</v>
      </c>
    </row>
    <row r="158" spans="1:7" s="139" customFormat="1" ht="29.25" customHeight="1">
      <c r="A158" s="125" t="s">
        <v>234</v>
      </c>
      <c r="B158" s="37" t="s">
        <v>155</v>
      </c>
      <c r="C158" s="140" t="s">
        <v>360</v>
      </c>
      <c r="D158" s="140" t="s">
        <v>362</v>
      </c>
      <c r="E158" s="48" t="s">
        <v>161</v>
      </c>
      <c r="F158" s="140" t="s">
        <v>195</v>
      </c>
      <c r="G158" s="138">
        <f>G159</f>
        <v>922.45</v>
      </c>
    </row>
    <row r="159" spans="1:7" s="139" customFormat="1" ht="29.25" customHeight="1">
      <c r="A159" s="26" t="s">
        <v>453</v>
      </c>
      <c r="B159" s="37" t="s">
        <v>155</v>
      </c>
      <c r="C159" s="140" t="s">
        <v>360</v>
      </c>
      <c r="D159" s="140" t="s">
        <v>362</v>
      </c>
      <c r="E159" s="48" t="s">
        <v>161</v>
      </c>
      <c r="F159" s="140" t="s">
        <v>377</v>
      </c>
      <c r="G159" s="138">
        <f>815-92.55+200</f>
        <v>922.45</v>
      </c>
    </row>
    <row r="160" spans="1:7" s="139" customFormat="1" ht="30" customHeight="1">
      <c r="A160" s="46" t="s">
        <v>216</v>
      </c>
      <c r="B160" s="44" t="s">
        <v>155</v>
      </c>
      <c r="C160" s="107" t="s">
        <v>360</v>
      </c>
      <c r="D160" s="107" t="s">
        <v>362</v>
      </c>
      <c r="E160" s="51" t="s">
        <v>214</v>
      </c>
      <c r="F160" s="107"/>
      <c r="G160" s="138">
        <f>G161</f>
        <v>1936.33399</v>
      </c>
    </row>
    <row r="161" spans="1:7" ht="30" customHeight="1">
      <c r="A161" s="28" t="s">
        <v>232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233</v>
      </c>
      <c r="G161" s="144">
        <f>G162</f>
        <v>1936.33399</v>
      </c>
    </row>
    <row r="162" spans="1:7" ht="30" customHeight="1">
      <c r="A162" s="125" t="s">
        <v>234</v>
      </c>
      <c r="B162" s="37" t="s">
        <v>155</v>
      </c>
      <c r="C162" s="140" t="s">
        <v>360</v>
      </c>
      <c r="D162" s="140" t="s">
        <v>362</v>
      </c>
      <c r="E162" s="48" t="s">
        <v>214</v>
      </c>
      <c r="F162" s="140" t="s">
        <v>195</v>
      </c>
      <c r="G162" s="144">
        <f>G163</f>
        <v>1936.33399</v>
      </c>
    </row>
    <row r="163" spans="1:7" ht="27" customHeight="1">
      <c r="A163" s="26" t="s">
        <v>453</v>
      </c>
      <c r="B163" s="37" t="s">
        <v>155</v>
      </c>
      <c r="C163" s="140" t="s">
        <v>360</v>
      </c>
      <c r="D163" s="140" t="s">
        <v>362</v>
      </c>
      <c r="E163" s="48" t="s">
        <v>214</v>
      </c>
      <c r="F163" s="140" t="s">
        <v>377</v>
      </c>
      <c r="G163" s="144">
        <f>1939.5819+196.75209-200</f>
        <v>1936.33399</v>
      </c>
    </row>
    <row r="164" spans="1:7" s="139" customFormat="1" ht="27" customHeight="1">
      <c r="A164" s="46" t="s">
        <v>283</v>
      </c>
      <c r="B164" s="44" t="s">
        <v>155</v>
      </c>
      <c r="C164" s="107" t="s">
        <v>360</v>
      </c>
      <c r="D164" s="107" t="s">
        <v>362</v>
      </c>
      <c r="E164" s="51" t="s">
        <v>417</v>
      </c>
      <c r="F164" s="107"/>
      <c r="G164" s="138">
        <f>G165</f>
        <v>60</v>
      </c>
    </row>
    <row r="165" spans="1:7" ht="27" customHeight="1">
      <c r="A165" s="28" t="s">
        <v>232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233</v>
      </c>
      <c r="G165" s="144">
        <f>G166</f>
        <v>60</v>
      </c>
    </row>
    <row r="166" spans="1:7" ht="27" customHeight="1">
      <c r="A166" s="125" t="s">
        <v>234</v>
      </c>
      <c r="B166" s="37" t="s">
        <v>155</v>
      </c>
      <c r="C166" s="117" t="s">
        <v>360</v>
      </c>
      <c r="D166" s="117" t="s">
        <v>362</v>
      </c>
      <c r="E166" s="71" t="s">
        <v>417</v>
      </c>
      <c r="F166" s="140" t="s">
        <v>195</v>
      </c>
      <c r="G166" s="144">
        <f>G167</f>
        <v>60</v>
      </c>
    </row>
    <row r="167" spans="1:7" ht="27" customHeight="1">
      <c r="A167" s="26" t="s">
        <v>453</v>
      </c>
      <c r="B167" s="37" t="s">
        <v>155</v>
      </c>
      <c r="C167" s="117" t="s">
        <v>360</v>
      </c>
      <c r="D167" s="117" t="s">
        <v>362</v>
      </c>
      <c r="E167" s="71" t="s">
        <v>417</v>
      </c>
      <c r="F167" s="140" t="s">
        <v>377</v>
      </c>
      <c r="G167" s="144">
        <v>60</v>
      </c>
    </row>
    <row r="168" spans="1:7" ht="39" customHeight="1">
      <c r="A168" s="46" t="s">
        <v>758</v>
      </c>
      <c r="B168" s="37" t="s">
        <v>155</v>
      </c>
      <c r="C168" s="140" t="s">
        <v>360</v>
      </c>
      <c r="D168" s="140" t="s">
        <v>362</v>
      </c>
      <c r="E168" s="51" t="s">
        <v>759</v>
      </c>
      <c r="F168" s="140"/>
      <c r="G168" s="144">
        <f>G169</f>
        <v>1754.9</v>
      </c>
    </row>
    <row r="169" spans="1:7" ht="27" customHeight="1">
      <c r="A169" s="28" t="s">
        <v>232</v>
      </c>
      <c r="B169" s="37" t="s">
        <v>155</v>
      </c>
      <c r="C169" s="140" t="s">
        <v>360</v>
      </c>
      <c r="D169" s="140" t="s">
        <v>362</v>
      </c>
      <c r="E169" s="71" t="s">
        <v>759</v>
      </c>
      <c r="F169" s="140"/>
      <c r="G169" s="144">
        <f>G170</f>
        <v>1754.9</v>
      </c>
    </row>
    <row r="170" spans="1:7" ht="27" customHeight="1">
      <c r="A170" s="26" t="s">
        <v>453</v>
      </c>
      <c r="B170" s="37" t="s">
        <v>155</v>
      </c>
      <c r="C170" s="140" t="s">
        <v>360</v>
      </c>
      <c r="D170" s="140" t="s">
        <v>362</v>
      </c>
      <c r="E170" s="71" t="s">
        <v>759</v>
      </c>
      <c r="F170" s="140" t="s">
        <v>377</v>
      </c>
      <c r="G170" s="144">
        <v>1754.9</v>
      </c>
    </row>
    <row r="171" spans="1:7" s="68" customFormat="1" ht="13.5" customHeight="1">
      <c r="A171" s="54" t="s">
        <v>353</v>
      </c>
      <c r="B171" s="36" t="s">
        <v>155</v>
      </c>
      <c r="C171" s="34" t="s">
        <v>360</v>
      </c>
      <c r="D171" s="34" t="s">
        <v>354</v>
      </c>
      <c r="E171" s="148"/>
      <c r="F171" s="34"/>
      <c r="G171" s="199">
        <f aca="true" t="shared" si="1" ref="G171:G176">G172</f>
        <v>10</v>
      </c>
    </row>
    <row r="172" spans="1:7" s="139" customFormat="1" ht="57" customHeight="1">
      <c r="A172" s="77" t="s">
        <v>735</v>
      </c>
      <c r="B172" s="58" t="s">
        <v>155</v>
      </c>
      <c r="C172" s="50" t="s">
        <v>360</v>
      </c>
      <c r="D172" s="50" t="s">
        <v>354</v>
      </c>
      <c r="E172" s="74" t="s">
        <v>217</v>
      </c>
      <c r="F172" s="69"/>
      <c r="G172" s="200">
        <f t="shared" si="1"/>
        <v>10</v>
      </c>
    </row>
    <row r="173" spans="1:7" ht="28.5" customHeight="1">
      <c r="A173" s="26" t="s">
        <v>245</v>
      </c>
      <c r="B173" s="37" t="s">
        <v>155</v>
      </c>
      <c r="C173" s="29" t="s">
        <v>360</v>
      </c>
      <c r="D173" s="29" t="s">
        <v>354</v>
      </c>
      <c r="E173" s="48" t="s">
        <v>218</v>
      </c>
      <c r="F173" s="40"/>
      <c r="G173" s="73">
        <f t="shared" si="1"/>
        <v>10</v>
      </c>
    </row>
    <row r="174" spans="1:7" ht="17.25" customHeight="1">
      <c r="A174" s="129" t="s">
        <v>282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40"/>
      <c r="G174" s="73">
        <f t="shared" si="1"/>
        <v>10</v>
      </c>
    </row>
    <row r="175" spans="1:7" ht="29.25" customHeight="1">
      <c r="A175" s="28" t="s">
        <v>232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29" t="s">
        <v>233</v>
      </c>
      <c r="G175" s="73">
        <f t="shared" si="1"/>
        <v>10</v>
      </c>
    </row>
    <row r="176" spans="1:7" ht="30" customHeight="1">
      <c r="A176" s="125" t="s">
        <v>234</v>
      </c>
      <c r="B176" s="37" t="s">
        <v>155</v>
      </c>
      <c r="C176" s="29" t="s">
        <v>360</v>
      </c>
      <c r="D176" s="29" t="s">
        <v>354</v>
      </c>
      <c r="E176" s="48" t="s">
        <v>173</v>
      </c>
      <c r="F176" s="29" t="s">
        <v>195</v>
      </c>
      <c r="G176" s="73">
        <f t="shared" si="1"/>
        <v>10</v>
      </c>
    </row>
    <row r="177" spans="1:7" ht="28.5" customHeight="1">
      <c r="A177" s="26" t="s">
        <v>453</v>
      </c>
      <c r="B177" s="37" t="s">
        <v>155</v>
      </c>
      <c r="C177" s="29" t="s">
        <v>360</v>
      </c>
      <c r="D177" s="29" t="s">
        <v>354</v>
      </c>
      <c r="E177" s="48" t="s">
        <v>173</v>
      </c>
      <c r="F177" s="40" t="s">
        <v>377</v>
      </c>
      <c r="G177" s="73">
        <v>10</v>
      </c>
    </row>
    <row r="178" spans="1:7" s="195" customFormat="1" ht="15" customHeight="1">
      <c r="A178" s="192" t="s">
        <v>390</v>
      </c>
      <c r="B178" s="36" t="s">
        <v>155</v>
      </c>
      <c r="C178" s="201" t="s">
        <v>363</v>
      </c>
      <c r="D178" s="201"/>
      <c r="E178" s="48"/>
      <c r="F178" s="201"/>
      <c r="G178" s="202">
        <f>G179+G189+G209</f>
        <v>14124.385269999999</v>
      </c>
    </row>
    <row r="179" spans="1:7" s="68" customFormat="1" ht="15" customHeight="1">
      <c r="A179" s="54" t="s">
        <v>291</v>
      </c>
      <c r="B179" s="36" t="s">
        <v>155</v>
      </c>
      <c r="C179" s="34" t="s">
        <v>363</v>
      </c>
      <c r="D179" s="34" t="s">
        <v>358</v>
      </c>
      <c r="E179" s="148"/>
      <c r="F179" s="34"/>
      <c r="G179" s="123">
        <f>G180+G185</f>
        <v>143.26964</v>
      </c>
    </row>
    <row r="180" spans="1:7" s="68" customFormat="1" ht="29.25" customHeight="1">
      <c r="A180" s="64" t="s">
        <v>207</v>
      </c>
      <c r="B180" s="58" t="s">
        <v>155</v>
      </c>
      <c r="C180" s="50" t="s">
        <v>363</v>
      </c>
      <c r="D180" s="50" t="s">
        <v>358</v>
      </c>
      <c r="E180" s="74" t="s">
        <v>118</v>
      </c>
      <c r="F180" s="34"/>
      <c r="G180" s="123">
        <f>G181</f>
        <v>143.26964</v>
      </c>
    </row>
    <row r="181" spans="1:7" s="185" customFormat="1" ht="15" customHeight="1">
      <c r="A181" s="46" t="s">
        <v>153</v>
      </c>
      <c r="B181" s="37" t="s">
        <v>155</v>
      </c>
      <c r="C181" s="45" t="s">
        <v>363</v>
      </c>
      <c r="D181" s="45" t="s">
        <v>358</v>
      </c>
      <c r="E181" s="51" t="s">
        <v>123</v>
      </c>
      <c r="F181" s="50"/>
      <c r="G181" s="124">
        <f>G182</f>
        <v>143.26964</v>
      </c>
    </row>
    <row r="182" spans="1:7" s="185" customFormat="1" ht="28.5" customHeight="1">
      <c r="A182" s="28" t="s">
        <v>232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233</v>
      </c>
      <c r="G182" s="124">
        <f>G183</f>
        <v>143.26964</v>
      </c>
    </row>
    <row r="183" spans="1:7" s="185" customFormat="1" ht="29.25" customHeight="1">
      <c r="A183" s="125" t="s">
        <v>234</v>
      </c>
      <c r="B183" s="37" t="s">
        <v>155</v>
      </c>
      <c r="C183" s="29" t="s">
        <v>363</v>
      </c>
      <c r="D183" s="29" t="s">
        <v>358</v>
      </c>
      <c r="E183" s="48" t="s">
        <v>123</v>
      </c>
      <c r="F183" s="29" t="s">
        <v>195</v>
      </c>
      <c r="G183" s="124">
        <f>G184</f>
        <v>143.26964</v>
      </c>
    </row>
    <row r="184" spans="1:7" s="195" customFormat="1" ht="30" customHeight="1">
      <c r="A184" s="26" t="s">
        <v>453</v>
      </c>
      <c r="B184" s="37" t="s">
        <v>155</v>
      </c>
      <c r="C184" s="29" t="s">
        <v>363</v>
      </c>
      <c r="D184" s="29" t="s">
        <v>358</v>
      </c>
      <c r="E184" s="48" t="s">
        <v>123</v>
      </c>
      <c r="F184" s="29" t="s">
        <v>377</v>
      </c>
      <c r="G184" s="124">
        <f>143.26964+30.5-30.5</f>
        <v>143.26964</v>
      </c>
    </row>
    <row r="185" spans="1:7" s="185" customFormat="1" ht="42.75" customHeight="1">
      <c r="A185" s="46" t="s">
        <v>675</v>
      </c>
      <c r="B185" s="58" t="s">
        <v>155</v>
      </c>
      <c r="C185" s="50" t="s">
        <v>363</v>
      </c>
      <c r="D185" s="50" t="s">
        <v>358</v>
      </c>
      <c r="E185" s="74" t="s">
        <v>676</v>
      </c>
      <c r="F185" s="50"/>
      <c r="G185" s="178">
        <f>G186</f>
        <v>0</v>
      </c>
    </row>
    <row r="186" spans="1:7" s="195" customFormat="1" ht="30.75" customHeight="1">
      <c r="A186" s="28" t="s">
        <v>232</v>
      </c>
      <c r="B186" s="37" t="s">
        <v>155</v>
      </c>
      <c r="C186" s="29" t="s">
        <v>363</v>
      </c>
      <c r="D186" s="29" t="s">
        <v>358</v>
      </c>
      <c r="E186" s="71" t="s">
        <v>676</v>
      </c>
      <c r="F186" s="29" t="s">
        <v>233</v>
      </c>
      <c r="G186" s="49">
        <f>G187</f>
        <v>0</v>
      </c>
    </row>
    <row r="187" spans="1:7" s="195" customFormat="1" ht="30.75" customHeight="1">
      <c r="A187" s="125" t="s">
        <v>234</v>
      </c>
      <c r="B187" s="37" t="s">
        <v>155</v>
      </c>
      <c r="C187" s="29" t="s">
        <v>363</v>
      </c>
      <c r="D187" s="29" t="s">
        <v>358</v>
      </c>
      <c r="E187" s="71" t="s">
        <v>676</v>
      </c>
      <c r="F187" s="29" t="s">
        <v>195</v>
      </c>
      <c r="G187" s="49">
        <f>G188</f>
        <v>0</v>
      </c>
    </row>
    <row r="188" spans="1:7" s="195" customFormat="1" ht="30.75" customHeight="1">
      <c r="A188" s="26" t="s">
        <v>453</v>
      </c>
      <c r="B188" s="37" t="s">
        <v>155</v>
      </c>
      <c r="C188" s="29" t="s">
        <v>363</v>
      </c>
      <c r="D188" s="29" t="s">
        <v>358</v>
      </c>
      <c r="E188" s="71" t="s">
        <v>676</v>
      </c>
      <c r="F188" s="29" t="s">
        <v>377</v>
      </c>
      <c r="G188" s="49">
        <v>0</v>
      </c>
    </row>
    <row r="189" spans="1:7" s="68" customFormat="1" ht="15" customHeight="1">
      <c r="A189" s="54" t="s">
        <v>365</v>
      </c>
      <c r="B189" s="36" t="s">
        <v>155</v>
      </c>
      <c r="C189" s="34" t="s">
        <v>363</v>
      </c>
      <c r="D189" s="34" t="s">
        <v>359</v>
      </c>
      <c r="E189" s="148"/>
      <c r="F189" s="34"/>
      <c r="G189" s="123">
        <f>G204+G193</f>
        <v>1624.798</v>
      </c>
    </row>
    <row r="190" spans="1:7" ht="25.5">
      <c r="A190" s="26" t="s">
        <v>412</v>
      </c>
      <c r="B190" s="36" t="s">
        <v>155</v>
      </c>
      <c r="C190" s="24" t="s">
        <v>363</v>
      </c>
      <c r="D190" s="24" t="s">
        <v>359</v>
      </c>
      <c r="E190" s="74" t="s">
        <v>249</v>
      </c>
      <c r="F190" s="24"/>
      <c r="G190" s="304">
        <f>G191</f>
        <v>0</v>
      </c>
    </row>
    <row r="191" spans="1:7" ht="25.5">
      <c r="A191" s="26" t="s">
        <v>391</v>
      </c>
      <c r="B191" s="36" t="s">
        <v>155</v>
      </c>
      <c r="C191" s="24" t="s">
        <v>363</v>
      </c>
      <c r="D191" s="24" t="s">
        <v>359</v>
      </c>
      <c r="E191" s="48" t="s">
        <v>250</v>
      </c>
      <c r="F191" s="24"/>
      <c r="G191" s="304">
        <f>G192</f>
        <v>0</v>
      </c>
    </row>
    <row r="192" spans="1:7" ht="48" customHeight="1">
      <c r="A192" s="26" t="s">
        <v>392</v>
      </c>
      <c r="B192" s="36" t="s">
        <v>155</v>
      </c>
      <c r="C192" s="24" t="s">
        <v>363</v>
      </c>
      <c r="D192" s="24" t="s">
        <v>359</v>
      </c>
      <c r="E192" s="48" t="s">
        <v>173</v>
      </c>
      <c r="F192" s="24"/>
      <c r="G192" s="304">
        <v>0</v>
      </c>
    </row>
    <row r="193" spans="1:7" s="139" customFormat="1" ht="40.5" customHeight="1">
      <c r="A193" s="77" t="s">
        <v>737</v>
      </c>
      <c r="B193" s="37" t="s">
        <v>155</v>
      </c>
      <c r="C193" s="45" t="s">
        <v>363</v>
      </c>
      <c r="D193" s="45" t="s">
        <v>359</v>
      </c>
      <c r="E193" s="51" t="s">
        <v>292</v>
      </c>
      <c r="F193" s="45"/>
      <c r="G193" s="305">
        <f>G196+G201</f>
        <v>1591.998</v>
      </c>
    </row>
    <row r="194" spans="1:7" s="139" customFormat="1" ht="30" customHeight="1">
      <c r="A194" s="182" t="s">
        <v>725</v>
      </c>
      <c r="B194" s="37" t="s">
        <v>155</v>
      </c>
      <c r="C194" s="24" t="s">
        <v>363</v>
      </c>
      <c r="D194" s="24" t="s">
        <v>359</v>
      </c>
      <c r="E194" s="48" t="s">
        <v>440</v>
      </c>
      <c r="F194" s="34"/>
      <c r="G194" s="304">
        <f>G195+G201</f>
        <v>2</v>
      </c>
    </row>
    <row r="195" spans="1:7" ht="42" customHeight="1">
      <c r="A195" s="28" t="s">
        <v>543</v>
      </c>
      <c r="B195" s="37" t="s">
        <v>155</v>
      </c>
      <c r="C195" s="29" t="s">
        <v>363</v>
      </c>
      <c r="D195" s="29" t="s">
        <v>359</v>
      </c>
      <c r="E195" s="71" t="s">
        <v>544</v>
      </c>
      <c r="F195" s="29"/>
      <c r="G195" s="49">
        <v>0</v>
      </c>
    </row>
    <row r="196" spans="1:7" ht="28.5" customHeight="1">
      <c r="A196" s="334" t="s">
        <v>545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 t="s">
        <v>546</v>
      </c>
      <c r="G196" s="179">
        <f>2000-410.002</f>
        <v>1589.998</v>
      </c>
    </row>
    <row r="197" spans="1:7" ht="27.75" customHeight="1">
      <c r="A197" s="26" t="s">
        <v>543</v>
      </c>
      <c r="B197" s="37" t="s">
        <v>155</v>
      </c>
      <c r="C197" s="24" t="s">
        <v>363</v>
      </c>
      <c r="D197" s="24" t="s">
        <v>359</v>
      </c>
      <c r="E197" s="48" t="s">
        <v>544</v>
      </c>
      <c r="F197" s="24"/>
      <c r="G197" s="179">
        <v>0</v>
      </c>
    </row>
    <row r="198" spans="1:7" ht="29.25" customHeight="1" hidden="1">
      <c r="A198" s="204"/>
      <c r="B198" s="36"/>
      <c r="C198" s="45"/>
      <c r="D198" s="45"/>
      <c r="E198" s="51"/>
      <c r="F198" s="45"/>
      <c r="G198" s="305"/>
    </row>
    <row r="199" spans="1:7" ht="17.25" customHeight="1">
      <c r="A199" s="334" t="s">
        <v>547</v>
      </c>
      <c r="B199" s="37" t="s">
        <v>155</v>
      </c>
      <c r="C199" s="24" t="s">
        <v>363</v>
      </c>
      <c r="D199" s="24" t="s">
        <v>359</v>
      </c>
      <c r="E199" s="48" t="s">
        <v>544</v>
      </c>
      <c r="F199" s="24" t="s">
        <v>7</v>
      </c>
      <c r="G199" s="179">
        <f>G196</f>
        <v>1589.998</v>
      </c>
    </row>
    <row r="200" spans="1:7" s="139" customFormat="1" ht="15" customHeight="1">
      <c r="A200" s="26" t="s">
        <v>726</v>
      </c>
      <c r="B200" s="37" t="s">
        <v>155</v>
      </c>
      <c r="C200" s="24" t="s">
        <v>363</v>
      </c>
      <c r="D200" s="24" t="s">
        <v>359</v>
      </c>
      <c r="E200" s="48" t="s">
        <v>549</v>
      </c>
      <c r="F200" s="24"/>
      <c r="G200" s="304">
        <f>G201</f>
        <v>2</v>
      </c>
    </row>
    <row r="201" spans="1:7" s="139" customFormat="1" ht="28.5" customHeight="1">
      <c r="A201" s="334" t="s">
        <v>545</v>
      </c>
      <c r="B201" s="37" t="s">
        <v>155</v>
      </c>
      <c r="C201" s="24" t="s">
        <v>363</v>
      </c>
      <c r="D201" s="24" t="s">
        <v>359</v>
      </c>
      <c r="E201" s="48" t="s">
        <v>441</v>
      </c>
      <c r="F201" s="24" t="s">
        <v>546</v>
      </c>
      <c r="G201" s="304">
        <f>G202</f>
        <v>2</v>
      </c>
    </row>
    <row r="202" spans="1:7" s="139" customFormat="1" ht="30" customHeight="1">
      <c r="A202" s="334" t="s">
        <v>547</v>
      </c>
      <c r="B202" s="37" t="s">
        <v>155</v>
      </c>
      <c r="C202" s="24" t="s">
        <v>363</v>
      </c>
      <c r="D202" s="24" t="s">
        <v>359</v>
      </c>
      <c r="E202" s="48" t="s">
        <v>441</v>
      </c>
      <c r="F202" s="24" t="s">
        <v>7</v>
      </c>
      <c r="G202" s="304">
        <v>2</v>
      </c>
    </row>
    <row r="203" spans="1:7" ht="29.25" customHeight="1">
      <c r="A203" s="64" t="s">
        <v>207</v>
      </c>
      <c r="B203" s="58" t="s">
        <v>155</v>
      </c>
      <c r="C203" s="50" t="s">
        <v>363</v>
      </c>
      <c r="D203" s="50" t="s">
        <v>359</v>
      </c>
      <c r="E203" s="74" t="s">
        <v>118</v>
      </c>
      <c r="F203" s="24"/>
      <c r="G203" s="181"/>
    </row>
    <row r="204" spans="1:7" s="68" customFormat="1" ht="30.75" customHeight="1">
      <c r="A204" s="64" t="s">
        <v>207</v>
      </c>
      <c r="B204" s="58" t="s">
        <v>155</v>
      </c>
      <c r="C204" s="50" t="s">
        <v>363</v>
      </c>
      <c r="D204" s="50" t="s">
        <v>359</v>
      </c>
      <c r="E204" s="74" t="s">
        <v>118</v>
      </c>
      <c r="F204" s="24"/>
      <c r="G204" s="349">
        <f>G205</f>
        <v>32.8</v>
      </c>
    </row>
    <row r="205" spans="1:7" s="185" customFormat="1" ht="26.25" customHeight="1">
      <c r="A205" s="46" t="s">
        <v>370</v>
      </c>
      <c r="B205" s="37" t="s">
        <v>155</v>
      </c>
      <c r="C205" s="45" t="s">
        <v>363</v>
      </c>
      <c r="D205" s="45" t="s">
        <v>359</v>
      </c>
      <c r="E205" s="51" t="s">
        <v>326</v>
      </c>
      <c r="F205" s="45"/>
      <c r="G205" s="348">
        <f>G206</f>
        <v>32.8</v>
      </c>
    </row>
    <row r="206" spans="1:7" s="139" customFormat="1" ht="32.25" customHeight="1">
      <c r="A206" s="28" t="s">
        <v>232</v>
      </c>
      <c r="B206" s="37" t="s">
        <v>155</v>
      </c>
      <c r="C206" s="24" t="s">
        <v>363</v>
      </c>
      <c r="D206" s="24" t="s">
        <v>359</v>
      </c>
      <c r="E206" s="48" t="s">
        <v>326</v>
      </c>
      <c r="F206" s="29" t="s">
        <v>233</v>
      </c>
      <c r="G206" s="348">
        <f>G207</f>
        <v>32.8</v>
      </c>
    </row>
    <row r="207" spans="1:7" s="160" customFormat="1" ht="30" customHeight="1">
      <c r="A207" s="125" t="s">
        <v>234</v>
      </c>
      <c r="B207" s="37" t="s">
        <v>155</v>
      </c>
      <c r="C207" s="24" t="s">
        <v>363</v>
      </c>
      <c r="D207" s="24" t="s">
        <v>359</v>
      </c>
      <c r="E207" s="48" t="s">
        <v>326</v>
      </c>
      <c r="F207" s="29" t="s">
        <v>195</v>
      </c>
      <c r="G207" s="348">
        <f>G208</f>
        <v>32.8</v>
      </c>
    </row>
    <row r="208" spans="1:7" s="160" customFormat="1" ht="30" customHeight="1">
      <c r="A208" s="26" t="s">
        <v>453</v>
      </c>
      <c r="B208" s="37" t="s">
        <v>155</v>
      </c>
      <c r="C208" s="24" t="s">
        <v>363</v>
      </c>
      <c r="D208" s="24" t="s">
        <v>359</v>
      </c>
      <c r="E208" s="48" t="s">
        <v>326</v>
      </c>
      <c r="F208" s="24" t="s">
        <v>377</v>
      </c>
      <c r="G208" s="303">
        <v>32.8</v>
      </c>
    </row>
    <row r="209" spans="1:7" s="160" customFormat="1" ht="30" customHeight="1">
      <c r="A209" s="54" t="s">
        <v>357</v>
      </c>
      <c r="B209" s="36" t="s">
        <v>155</v>
      </c>
      <c r="C209" s="34" t="s">
        <v>363</v>
      </c>
      <c r="D209" s="34" t="s">
        <v>361</v>
      </c>
      <c r="E209" s="148"/>
      <c r="F209" s="34"/>
      <c r="G209" s="123">
        <f>G210+G227+G235+G221</f>
        <v>12356.31763</v>
      </c>
    </row>
    <row r="210" spans="1:7" s="160" customFormat="1" ht="41.25" customHeight="1">
      <c r="A210" s="64" t="s">
        <v>731</v>
      </c>
      <c r="B210" s="58" t="s">
        <v>155</v>
      </c>
      <c r="C210" s="50" t="s">
        <v>363</v>
      </c>
      <c r="D210" s="50" t="s">
        <v>361</v>
      </c>
      <c r="E210" s="74" t="s">
        <v>249</v>
      </c>
      <c r="F210" s="69"/>
      <c r="G210" s="173">
        <f>G211</f>
        <v>2294.16</v>
      </c>
    </row>
    <row r="211" spans="1:7" s="185" customFormat="1" ht="31.5" customHeight="1">
      <c r="A211" s="385" t="s">
        <v>158</v>
      </c>
      <c r="B211" s="37" t="s">
        <v>155</v>
      </c>
      <c r="C211" s="45" t="s">
        <v>363</v>
      </c>
      <c r="D211" s="45" t="s">
        <v>361</v>
      </c>
      <c r="E211" s="51" t="s">
        <v>250</v>
      </c>
      <c r="F211" s="62"/>
      <c r="G211" s="178">
        <f>G212+G218+G215</f>
        <v>2294.16</v>
      </c>
    </row>
    <row r="212" spans="1:7" s="139" customFormat="1" ht="14.25" customHeight="1">
      <c r="A212" s="125" t="s">
        <v>575</v>
      </c>
      <c r="B212" s="37" t="s">
        <v>155</v>
      </c>
      <c r="C212" s="29" t="s">
        <v>363</v>
      </c>
      <c r="D212" s="29" t="s">
        <v>361</v>
      </c>
      <c r="E212" s="71" t="s">
        <v>742</v>
      </c>
      <c r="F212" s="40" t="s">
        <v>233</v>
      </c>
      <c r="G212" s="49">
        <f>G213</f>
        <v>0</v>
      </c>
    </row>
    <row r="213" spans="1:7" s="139" customFormat="1" ht="27" customHeight="1">
      <c r="A213" s="28" t="s">
        <v>232</v>
      </c>
      <c r="B213" s="37" t="s">
        <v>155</v>
      </c>
      <c r="C213" s="29" t="s">
        <v>363</v>
      </c>
      <c r="D213" s="29" t="s">
        <v>361</v>
      </c>
      <c r="E213" s="71" t="s">
        <v>742</v>
      </c>
      <c r="F213" s="29" t="s">
        <v>195</v>
      </c>
      <c r="G213" s="49">
        <f>G214</f>
        <v>0</v>
      </c>
    </row>
    <row r="214" spans="1:7" s="139" customFormat="1" ht="27" customHeight="1">
      <c r="A214" s="26" t="s">
        <v>453</v>
      </c>
      <c r="B214" s="37" t="s">
        <v>155</v>
      </c>
      <c r="C214" s="29" t="s">
        <v>363</v>
      </c>
      <c r="D214" s="29" t="s">
        <v>361</v>
      </c>
      <c r="E214" s="71" t="s">
        <v>742</v>
      </c>
      <c r="F214" s="29" t="s">
        <v>377</v>
      </c>
      <c r="G214" s="49">
        <v>0</v>
      </c>
    </row>
    <row r="215" spans="1:7" s="139" customFormat="1" ht="15" customHeight="1">
      <c r="A215" s="125" t="s">
        <v>575</v>
      </c>
      <c r="B215" s="37" t="s">
        <v>155</v>
      </c>
      <c r="C215" s="29" t="s">
        <v>363</v>
      </c>
      <c r="D215" s="29" t="s">
        <v>361</v>
      </c>
      <c r="E215" s="71" t="s">
        <v>742</v>
      </c>
      <c r="F215" s="40" t="s">
        <v>233</v>
      </c>
      <c r="G215" s="49">
        <f>G216</f>
        <v>2241.6</v>
      </c>
    </row>
    <row r="216" spans="1:7" s="139" customFormat="1" ht="27" customHeight="1">
      <c r="A216" s="28" t="s">
        <v>232</v>
      </c>
      <c r="B216" s="37" t="s">
        <v>155</v>
      </c>
      <c r="C216" s="29" t="s">
        <v>363</v>
      </c>
      <c r="D216" s="29" t="s">
        <v>361</v>
      </c>
      <c r="E216" s="71" t="s">
        <v>742</v>
      </c>
      <c r="F216" s="29" t="s">
        <v>195</v>
      </c>
      <c r="G216" s="49">
        <f>G217</f>
        <v>2241.6</v>
      </c>
    </row>
    <row r="217" spans="1:7" ht="27" customHeight="1">
      <c r="A217" s="26" t="s">
        <v>453</v>
      </c>
      <c r="B217" s="37" t="s">
        <v>155</v>
      </c>
      <c r="C217" s="29" t="s">
        <v>363</v>
      </c>
      <c r="D217" s="29" t="s">
        <v>361</v>
      </c>
      <c r="E217" s="71" t="s">
        <v>742</v>
      </c>
      <c r="F217" s="29" t="s">
        <v>377</v>
      </c>
      <c r="G217" s="49">
        <v>2241.6</v>
      </c>
    </row>
    <row r="218" spans="1:7" ht="17.25" customHeight="1">
      <c r="A218" s="125" t="s">
        <v>594</v>
      </c>
      <c r="B218" s="37" t="s">
        <v>155</v>
      </c>
      <c r="C218" s="29" t="s">
        <v>363</v>
      </c>
      <c r="D218" s="29" t="s">
        <v>361</v>
      </c>
      <c r="E218" s="71" t="s">
        <v>742</v>
      </c>
      <c r="F218" s="24" t="s">
        <v>233</v>
      </c>
      <c r="G218" s="49">
        <f>G219</f>
        <v>52.56</v>
      </c>
    </row>
    <row r="219" spans="1:7" ht="27" customHeight="1">
      <c r="A219" s="28" t="s">
        <v>232</v>
      </c>
      <c r="B219" s="37" t="s">
        <v>155</v>
      </c>
      <c r="C219" s="29" t="s">
        <v>363</v>
      </c>
      <c r="D219" s="29" t="s">
        <v>361</v>
      </c>
      <c r="E219" s="71" t="s">
        <v>742</v>
      </c>
      <c r="F219" s="24" t="s">
        <v>195</v>
      </c>
      <c r="G219" s="49">
        <f>G220</f>
        <v>52.56</v>
      </c>
    </row>
    <row r="220" spans="1:7" ht="27" customHeight="1">
      <c r="A220" s="26" t="s">
        <v>453</v>
      </c>
      <c r="B220" s="37" t="s">
        <v>155</v>
      </c>
      <c r="C220" s="29" t="s">
        <v>363</v>
      </c>
      <c r="D220" s="29" t="s">
        <v>361</v>
      </c>
      <c r="E220" s="71" t="s">
        <v>742</v>
      </c>
      <c r="F220" s="29" t="s">
        <v>377</v>
      </c>
      <c r="G220" s="49">
        <f>224.16-6.04-165.56</f>
        <v>52.56</v>
      </c>
    </row>
    <row r="221" spans="1:7" ht="27" customHeight="1">
      <c r="A221" s="64" t="s">
        <v>732</v>
      </c>
      <c r="B221" s="58" t="s">
        <v>155</v>
      </c>
      <c r="C221" s="50" t="s">
        <v>363</v>
      </c>
      <c r="D221" s="50" t="s">
        <v>361</v>
      </c>
      <c r="E221" s="74" t="s">
        <v>638</v>
      </c>
      <c r="F221" s="29"/>
      <c r="G221" s="178">
        <f>G222</f>
        <v>0</v>
      </c>
    </row>
    <row r="222" spans="1:7" ht="27" customHeight="1">
      <c r="A222" s="26" t="s">
        <v>637</v>
      </c>
      <c r="B222" s="37" t="s">
        <v>155</v>
      </c>
      <c r="C222" s="29" t="s">
        <v>363</v>
      </c>
      <c r="D222" s="29" t="s">
        <v>361</v>
      </c>
      <c r="E222" s="71" t="s">
        <v>639</v>
      </c>
      <c r="F222" s="29" t="s">
        <v>233</v>
      </c>
      <c r="G222" s="49">
        <f>G223</f>
        <v>0</v>
      </c>
    </row>
    <row r="223" spans="1:7" ht="27" customHeight="1">
      <c r="A223" s="28" t="s">
        <v>232</v>
      </c>
      <c r="B223" s="37" t="s">
        <v>155</v>
      </c>
      <c r="C223" s="29" t="s">
        <v>363</v>
      </c>
      <c r="D223" s="29" t="s">
        <v>361</v>
      </c>
      <c r="E223" s="71" t="s">
        <v>639</v>
      </c>
      <c r="F223" s="29" t="s">
        <v>195</v>
      </c>
      <c r="G223" s="49">
        <f>G224</f>
        <v>0</v>
      </c>
    </row>
    <row r="224" spans="1:7" ht="27" customHeight="1">
      <c r="A224" s="26" t="s">
        <v>453</v>
      </c>
      <c r="B224" s="37" t="s">
        <v>155</v>
      </c>
      <c r="C224" s="29" t="s">
        <v>363</v>
      </c>
      <c r="D224" s="29" t="s">
        <v>361</v>
      </c>
      <c r="E224" s="71" t="s">
        <v>639</v>
      </c>
      <c r="F224" s="29" t="s">
        <v>377</v>
      </c>
      <c r="G224" s="49">
        <v>0</v>
      </c>
    </row>
    <row r="225" spans="1:7" ht="27" customHeight="1" hidden="1">
      <c r="A225" s="26"/>
      <c r="B225" s="37"/>
      <c r="C225" s="29"/>
      <c r="D225" s="29"/>
      <c r="E225" s="71"/>
      <c r="F225" s="29"/>
      <c r="G225" s="49"/>
    </row>
    <row r="226" spans="1:7" ht="27" customHeight="1" hidden="1">
      <c r="A226" s="26"/>
      <c r="B226" s="37"/>
      <c r="C226" s="29"/>
      <c r="D226" s="29"/>
      <c r="E226" s="71"/>
      <c r="F226" s="29"/>
      <c r="G226" s="49"/>
    </row>
    <row r="227" spans="1:7" ht="20.25" customHeight="1">
      <c r="A227" s="64" t="s">
        <v>596</v>
      </c>
      <c r="B227" s="58" t="s">
        <v>155</v>
      </c>
      <c r="C227" s="50" t="s">
        <v>363</v>
      </c>
      <c r="D227" s="50" t="s">
        <v>361</v>
      </c>
      <c r="E227" s="74" t="s">
        <v>130</v>
      </c>
      <c r="F227" s="29"/>
      <c r="G227" s="178">
        <f>G228+G229+G230+G234</f>
        <v>9326.37621</v>
      </c>
    </row>
    <row r="228" spans="1:7" ht="20.25" customHeight="1">
      <c r="A228" s="28" t="s">
        <v>605</v>
      </c>
      <c r="B228" s="37" t="s">
        <v>155</v>
      </c>
      <c r="C228" s="29" t="s">
        <v>363</v>
      </c>
      <c r="D228" s="29" t="s">
        <v>361</v>
      </c>
      <c r="E228" s="71" t="s">
        <v>607</v>
      </c>
      <c r="F228" s="29" t="s">
        <v>396</v>
      </c>
      <c r="G228" s="49">
        <f>5255.4-100-20.876+425</f>
        <v>5559.523999999999</v>
      </c>
    </row>
    <row r="229" spans="1:7" ht="20.25" customHeight="1">
      <c r="A229" s="28" t="s">
        <v>606</v>
      </c>
      <c r="B229" s="37" t="s">
        <v>155</v>
      </c>
      <c r="C229" s="29" t="s">
        <v>363</v>
      </c>
      <c r="D229" s="29" t="s">
        <v>361</v>
      </c>
      <c r="E229" s="71" t="s">
        <v>608</v>
      </c>
      <c r="F229" s="29" t="s">
        <v>187</v>
      </c>
      <c r="G229" s="49">
        <f>4125.90075-431.115</f>
        <v>3694.78575</v>
      </c>
    </row>
    <row r="230" spans="1:7" ht="20.25" customHeight="1">
      <c r="A230" s="26" t="s">
        <v>597</v>
      </c>
      <c r="B230" s="37" t="s">
        <v>155</v>
      </c>
      <c r="C230" s="29" t="s">
        <v>363</v>
      </c>
      <c r="D230" s="29" t="s">
        <v>361</v>
      </c>
      <c r="E230" s="71" t="s">
        <v>598</v>
      </c>
      <c r="F230" s="29" t="s">
        <v>233</v>
      </c>
      <c r="G230" s="49">
        <f>G231</f>
        <v>4.5</v>
      </c>
    </row>
    <row r="231" spans="1:7" ht="27" customHeight="1">
      <c r="A231" s="28" t="s">
        <v>232</v>
      </c>
      <c r="B231" s="37" t="s">
        <v>155</v>
      </c>
      <c r="C231" s="29" t="s">
        <v>363</v>
      </c>
      <c r="D231" s="29" t="s">
        <v>361</v>
      </c>
      <c r="E231" s="71" t="s">
        <v>598</v>
      </c>
      <c r="F231" s="29" t="s">
        <v>195</v>
      </c>
      <c r="G231" s="49">
        <f>G233+G232</f>
        <v>4.5</v>
      </c>
    </row>
    <row r="232" spans="1:7" ht="27" customHeight="1">
      <c r="A232" s="26" t="s">
        <v>453</v>
      </c>
      <c r="B232" s="37" t="s">
        <v>155</v>
      </c>
      <c r="C232" s="29" t="s">
        <v>363</v>
      </c>
      <c r="D232" s="29" t="s">
        <v>361</v>
      </c>
      <c r="E232" s="71" t="s">
        <v>598</v>
      </c>
      <c r="F232" s="29" t="s">
        <v>376</v>
      </c>
      <c r="G232" s="49">
        <f>4.608-0.108</f>
        <v>4.5</v>
      </c>
    </row>
    <row r="233" spans="1:7" ht="27" customHeight="1">
      <c r="A233" s="26" t="s">
        <v>453</v>
      </c>
      <c r="B233" s="37" t="s">
        <v>155</v>
      </c>
      <c r="C233" s="29" t="s">
        <v>363</v>
      </c>
      <c r="D233" s="29" t="s">
        <v>361</v>
      </c>
      <c r="E233" s="71" t="s">
        <v>598</v>
      </c>
      <c r="F233" s="29" t="s">
        <v>377</v>
      </c>
      <c r="G233" s="49">
        <v>0</v>
      </c>
    </row>
    <row r="234" spans="1:7" ht="19.5" customHeight="1">
      <c r="A234" s="26" t="s">
        <v>378</v>
      </c>
      <c r="B234" s="37" t="s">
        <v>155</v>
      </c>
      <c r="C234" s="29" t="s">
        <v>363</v>
      </c>
      <c r="D234" s="29" t="s">
        <v>361</v>
      </c>
      <c r="E234" s="71" t="s">
        <v>598</v>
      </c>
      <c r="F234" s="29" t="s">
        <v>200</v>
      </c>
      <c r="G234" s="49">
        <f>45.07546+16.268+6.223</f>
        <v>67.56646</v>
      </c>
    </row>
    <row r="235" spans="1:7" s="139" customFormat="1" ht="26.25" customHeight="1">
      <c r="A235" s="64" t="s">
        <v>207</v>
      </c>
      <c r="B235" s="58" t="s">
        <v>155</v>
      </c>
      <c r="C235" s="50" t="s">
        <v>363</v>
      </c>
      <c r="D235" s="50" t="s">
        <v>361</v>
      </c>
      <c r="E235" s="74" t="s">
        <v>118</v>
      </c>
      <c r="F235" s="50"/>
      <c r="G235" s="347">
        <f>G236+G249+G253+G241</f>
        <v>735.78142</v>
      </c>
    </row>
    <row r="236" spans="1:7" s="139" customFormat="1" ht="26.25" customHeight="1">
      <c r="A236" s="16" t="s">
        <v>284</v>
      </c>
      <c r="B236" s="44" t="s">
        <v>155</v>
      </c>
      <c r="C236" s="45" t="s">
        <v>363</v>
      </c>
      <c r="D236" s="45" t="s">
        <v>361</v>
      </c>
      <c r="E236" s="51" t="s">
        <v>124</v>
      </c>
      <c r="F236" s="62"/>
      <c r="G236" s="324">
        <f>G237</f>
        <v>500.33142</v>
      </c>
    </row>
    <row r="237" spans="1:7" s="139" customFormat="1" ht="26.25" customHeight="1">
      <c r="A237" s="28" t="s">
        <v>232</v>
      </c>
      <c r="B237" s="37" t="s">
        <v>155</v>
      </c>
      <c r="C237" s="24" t="s">
        <v>363</v>
      </c>
      <c r="D237" s="24" t="s">
        <v>361</v>
      </c>
      <c r="E237" s="48" t="s">
        <v>124</v>
      </c>
      <c r="F237" s="40" t="s">
        <v>233</v>
      </c>
      <c r="G237" s="324">
        <f>G238</f>
        <v>500.33142</v>
      </c>
    </row>
    <row r="238" spans="1:7" ht="27" customHeight="1">
      <c r="A238" s="125" t="s">
        <v>234</v>
      </c>
      <c r="B238" s="37" t="s">
        <v>155</v>
      </c>
      <c r="C238" s="24" t="s">
        <v>363</v>
      </c>
      <c r="D238" s="24" t="s">
        <v>361</v>
      </c>
      <c r="E238" s="48" t="s">
        <v>124</v>
      </c>
      <c r="F238" s="40" t="s">
        <v>195</v>
      </c>
      <c r="G238" s="324">
        <f>G239+G240</f>
        <v>500.33142</v>
      </c>
    </row>
    <row r="239" spans="1:7" s="139" customFormat="1" ht="25.5" customHeight="1">
      <c r="A239" s="26" t="s">
        <v>453</v>
      </c>
      <c r="B239" s="37" t="s">
        <v>155</v>
      </c>
      <c r="C239" s="24" t="s">
        <v>363</v>
      </c>
      <c r="D239" s="24" t="s">
        <v>361</v>
      </c>
      <c r="E239" s="48" t="s">
        <v>124</v>
      </c>
      <c r="F239" s="25" t="s">
        <v>377</v>
      </c>
      <c r="G239" s="328">
        <f>70.92542-7.45</f>
        <v>63.47542</v>
      </c>
    </row>
    <row r="240" spans="1:7" s="139" customFormat="1" ht="25.5" customHeight="1">
      <c r="A240" s="26" t="s">
        <v>730</v>
      </c>
      <c r="B240" s="37" t="s">
        <v>155</v>
      </c>
      <c r="C240" s="24" t="s">
        <v>363</v>
      </c>
      <c r="D240" s="24" t="s">
        <v>361</v>
      </c>
      <c r="E240" s="48" t="s">
        <v>124</v>
      </c>
      <c r="F240" s="25" t="s">
        <v>729</v>
      </c>
      <c r="G240" s="328">
        <f>539.856-35-68</f>
        <v>436.856</v>
      </c>
    </row>
    <row r="241" spans="1:7" s="139" customFormat="1" ht="28.5" customHeight="1" hidden="1">
      <c r="A241" s="184" t="s">
        <v>285</v>
      </c>
      <c r="B241" s="37" t="s">
        <v>155</v>
      </c>
      <c r="C241" s="45" t="s">
        <v>363</v>
      </c>
      <c r="D241" s="45" t="s">
        <v>361</v>
      </c>
      <c r="E241" s="51" t="s">
        <v>125</v>
      </c>
      <c r="F241" s="62"/>
      <c r="G241" s="324">
        <f>G242</f>
        <v>0</v>
      </c>
    </row>
    <row r="242" spans="1:7" s="139" customFormat="1" ht="27" customHeight="1" hidden="1">
      <c r="A242" s="28" t="s">
        <v>232</v>
      </c>
      <c r="B242" s="37" t="s">
        <v>155</v>
      </c>
      <c r="C242" s="24" t="s">
        <v>363</v>
      </c>
      <c r="D242" s="24" t="s">
        <v>361</v>
      </c>
      <c r="E242" s="48" t="s">
        <v>125</v>
      </c>
      <c r="F242" s="40" t="s">
        <v>233</v>
      </c>
      <c r="G242" s="324">
        <f>G243</f>
        <v>0</v>
      </c>
    </row>
    <row r="243" spans="1:7" ht="26.25" customHeight="1" hidden="1">
      <c r="A243" s="125" t="s">
        <v>234</v>
      </c>
      <c r="B243" s="37" t="s">
        <v>155</v>
      </c>
      <c r="C243" s="24" t="s">
        <v>363</v>
      </c>
      <c r="D243" s="24" t="s">
        <v>361</v>
      </c>
      <c r="E243" s="48" t="s">
        <v>125</v>
      </c>
      <c r="F243" s="40" t="s">
        <v>195</v>
      </c>
      <c r="G243" s="324">
        <f>G244</f>
        <v>0</v>
      </c>
    </row>
    <row r="244" spans="1:7" s="139" customFormat="1" ht="15" customHeight="1" hidden="1">
      <c r="A244" s="26" t="s">
        <v>453</v>
      </c>
      <c r="B244" s="37" t="s">
        <v>155</v>
      </c>
      <c r="C244" s="24" t="s">
        <v>363</v>
      </c>
      <c r="D244" s="24" t="s">
        <v>361</v>
      </c>
      <c r="E244" s="48" t="s">
        <v>125</v>
      </c>
      <c r="F244" s="25" t="s">
        <v>377</v>
      </c>
      <c r="G244" s="328">
        <v>0</v>
      </c>
    </row>
    <row r="245" spans="1:7" s="139" customFormat="1" ht="28.5" customHeight="1" hidden="1">
      <c r="A245" s="16" t="s">
        <v>286</v>
      </c>
      <c r="B245" s="37" t="s">
        <v>155</v>
      </c>
      <c r="C245" s="45" t="s">
        <v>363</v>
      </c>
      <c r="D245" s="45" t="s">
        <v>361</v>
      </c>
      <c r="E245" s="51" t="s">
        <v>126</v>
      </c>
      <c r="F245" s="62"/>
      <c r="G245" s="138">
        <f>G246</f>
        <v>0</v>
      </c>
    </row>
    <row r="246" spans="1:7" s="139" customFormat="1" ht="30" customHeight="1" hidden="1">
      <c r="A246" s="28" t="s">
        <v>232</v>
      </c>
      <c r="B246" s="37" t="s">
        <v>155</v>
      </c>
      <c r="C246" s="24" t="s">
        <v>363</v>
      </c>
      <c r="D246" s="24" t="s">
        <v>361</v>
      </c>
      <c r="E246" s="48" t="s">
        <v>126</v>
      </c>
      <c r="F246" s="40" t="s">
        <v>233</v>
      </c>
      <c r="G246" s="138">
        <f>G247</f>
        <v>0</v>
      </c>
    </row>
    <row r="247" spans="1:7" ht="27" customHeight="1" hidden="1">
      <c r="A247" s="125" t="s">
        <v>234</v>
      </c>
      <c r="B247" s="37" t="s">
        <v>155</v>
      </c>
      <c r="C247" s="24" t="s">
        <v>363</v>
      </c>
      <c r="D247" s="24" t="s">
        <v>361</v>
      </c>
      <c r="E247" s="48" t="s">
        <v>126</v>
      </c>
      <c r="F247" s="40" t="s">
        <v>195</v>
      </c>
      <c r="G247" s="96">
        <f>G248</f>
        <v>0</v>
      </c>
    </row>
    <row r="248" spans="1:7" s="139" customFormat="1" ht="27.75" customHeight="1" hidden="1">
      <c r="A248" s="26" t="s">
        <v>453</v>
      </c>
      <c r="B248" s="37" t="s">
        <v>155</v>
      </c>
      <c r="C248" s="24" t="s">
        <v>363</v>
      </c>
      <c r="D248" s="24" t="s">
        <v>361</v>
      </c>
      <c r="E248" s="48" t="s">
        <v>126</v>
      </c>
      <c r="F248" s="25" t="s">
        <v>377</v>
      </c>
      <c r="G248" s="144">
        <v>0</v>
      </c>
    </row>
    <row r="249" spans="1:7" ht="27.75" customHeight="1" hidden="1">
      <c r="A249" s="46" t="s">
        <v>393</v>
      </c>
      <c r="B249" s="44" t="s">
        <v>155</v>
      </c>
      <c r="C249" s="45" t="s">
        <v>363</v>
      </c>
      <c r="D249" s="45" t="s">
        <v>361</v>
      </c>
      <c r="E249" s="51" t="s">
        <v>127</v>
      </c>
      <c r="F249" s="62"/>
      <c r="G249" s="324">
        <f>G250</f>
        <v>0</v>
      </c>
    </row>
    <row r="250" spans="1:7" ht="27.75" customHeight="1" hidden="1">
      <c r="A250" s="28" t="s">
        <v>232</v>
      </c>
      <c r="B250" s="37" t="s">
        <v>155</v>
      </c>
      <c r="C250" s="29" t="s">
        <v>363</v>
      </c>
      <c r="D250" s="29" t="s">
        <v>361</v>
      </c>
      <c r="E250" s="71" t="s">
        <v>127</v>
      </c>
      <c r="F250" s="40" t="s">
        <v>233</v>
      </c>
      <c r="G250" s="324">
        <f>G251</f>
        <v>0</v>
      </c>
    </row>
    <row r="251" spans="1:7" ht="27" customHeight="1" hidden="1">
      <c r="A251" s="125" t="s">
        <v>234</v>
      </c>
      <c r="B251" s="37" t="s">
        <v>155</v>
      </c>
      <c r="C251" s="29" t="s">
        <v>363</v>
      </c>
      <c r="D251" s="29" t="s">
        <v>361</v>
      </c>
      <c r="E251" s="71" t="s">
        <v>127</v>
      </c>
      <c r="F251" s="40" t="s">
        <v>195</v>
      </c>
      <c r="G251" s="324">
        <f>G252</f>
        <v>0</v>
      </c>
    </row>
    <row r="252" spans="1:7" s="195" customFormat="1" ht="15" customHeight="1" hidden="1">
      <c r="A252" s="26" t="s">
        <v>453</v>
      </c>
      <c r="B252" s="37" t="s">
        <v>155</v>
      </c>
      <c r="C252" s="24" t="s">
        <v>363</v>
      </c>
      <c r="D252" s="24" t="s">
        <v>361</v>
      </c>
      <c r="E252" s="71" t="s">
        <v>127</v>
      </c>
      <c r="F252" s="25" t="s">
        <v>377</v>
      </c>
      <c r="G252" s="328">
        <v>0</v>
      </c>
    </row>
    <row r="253" spans="1:7" s="68" customFormat="1" ht="30" customHeight="1">
      <c r="A253" s="46" t="s">
        <v>287</v>
      </c>
      <c r="B253" s="44" t="s">
        <v>155</v>
      </c>
      <c r="C253" s="45" t="s">
        <v>363</v>
      </c>
      <c r="D253" s="45" t="s">
        <v>361</v>
      </c>
      <c r="E253" s="51" t="s">
        <v>128</v>
      </c>
      <c r="F253" s="62"/>
      <c r="G253" s="324">
        <f>G254</f>
        <v>235.45000000000002</v>
      </c>
    </row>
    <row r="254" spans="1:7" s="185" customFormat="1" ht="30" customHeight="1">
      <c r="A254" s="28" t="s">
        <v>232</v>
      </c>
      <c r="B254" s="37" t="s">
        <v>155</v>
      </c>
      <c r="C254" s="24" t="s">
        <v>363</v>
      </c>
      <c r="D254" s="24" t="s">
        <v>361</v>
      </c>
      <c r="E254" s="48" t="s">
        <v>128</v>
      </c>
      <c r="F254" s="40" t="s">
        <v>233</v>
      </c>
      <c r="G254" s="328">
        <f>G255</f>
        <v>235.45000000000002</v>
      </c>
    </row>
    <row r="255" spans="1:7" s="139" customFormat="1" ht="15.75" customHeight="1">
      <c r="A255" s="125" t="s">
        <v>234</v>
      </c>
      <c r="B255" s="37" t="s">
        <v>155</v>
      </c>
      <c r="C255" s="24" t="s">
        <v>363</v>
      </c>
      <c r="D255" s="24" t="s">
        <v>361</v>
      </c>
      <c r="E255" s="48" t="s">
        <v>128</v>
      </c>
      <c r="F255" s="40" t="s">
        <v>195</v>
      </c>
      <c r="G255" s="328">
        <f>G256</f>
        <v>235.45000000000002</v>
      </c>
    </row>
    <row r="256" spans="1:7" s="139" customFormat="1" ht="27" customHeight="1">
      <c r="A256" s="26" t="s">
        <v>453</v>
      </c>
      <c r="B256" s="37" t="s">
        <v>155</v>
      </c>
      <c r="C256" s="24" t="s">
        <v>363</v>
      </c>
      <c r="D256" s="24" t="s">
        <v>361</v>
      </c>
      <c r="E256" s="48" t="s">
        <v>128</v>
      </c>
      <c r="F256" s="25" t="s">
        <v>377</v>
      </c>
      <c r="G256" s="328">
        <f>30+50+50+2.8+102.65</f>
        <v>235.45000000000002</v>
      </c>
    </row>
    <row r="257" spans="1:7" ht="19.5" customHeight="1">
      <c r="A257" s="186" t="s">
        <v>394</v>
      </c>
      <c r="B257" s="36" t="s">
        <v>155</v>
      </c>
      <c r="C257" s="201" t="s">
        <v>364</v>
      </c>
      <c r="D257" s="201"/>
      <c r="E257" s="48"/>
      <c r="F257" s="193"/>
      <c r="G257" s="346">
        <f>G258</f>
        <v>11184.32397</v>
      </c>
    </row>
    <row r="258" spans="1:7" ht="16.5" customHeight="1">
      <c r="A258" s="190" t="s">
        <v>395</v>
      </c>
      <c r="B258" s="36" t="s">
        <v>155</v>
      </c>
      <c r="C258" s="34" t="s">
        <v>364</v>
      </c>
      <c r="D258" s="34" t="s">
        <v>358</v>
      </c>
      <c r="E258" s="148"/>
      <c r="F258" s="101"/>
      <c r="G258" s="327">
        <f>G259+G322+G313+G319</f>
        <v>11184.32397</v>
      </c>
    </row>
    <row r="259" spans="1:7" ht="27">
      <c r="A259" s="64" t="s">
        <v>733</v>
      </c>
      <c r="B259" s="58" t="s">
        <v>155</v>
      </c>
      <c r="C259" s="50" t="s">
        <v>364</v>
      </c>
      <c r="D259" s="50" t="s">
        <v>358</v>
      </c>
      <c r="E259" s="74" t="s">
        <v>60</v>
      </c>
      <c r="F259" s="69"/>
      <c r="G259" s="344">
        <f>G260+G287+G306</f>
        <v>10847.72011</v>
      </c>
    </row>
    <row r="260" spans="1:7" ht="16.5" customHeight="1">
      <c r="A260" s="46" t="s">
        <v>164</v>
      </c>
      <c r="B260" s="37" t="s">
        <v>155</v>
      </c>
      <c r="C260" s="45" t="s">
        <v>364</v>
      </c>
      <c r="D260" s="45" t="s">
        <v>358</v>
      </c>
      <c r="E260" s="51" t="s">
        <v>61</v>
      </c>
      <c r="F260" s="62"/>
      <c r="G260" s="324">
        <f>G261+G267+G278</f>
        <v>8557.32409</v>
      </c>
    </row>
    <row r="261" spans="1:7" ht="20.25" customHeight="1">
      <c r="A261" s="46" t="s">
        <v>165</v>
      </c>
      <c r="B261" s="37" t="s">
        <v>155</v>
      </c>
      <c r="C261" s="45" t="s">
        <v>364</v>
      </c>
      <c r="D261" s="45" t="s">
        <v>358</v>
      </c>
      <c r="E261" s="51" t="s">
        <v>254</v>
      </c>
      <c r="F261" s="62"/>
      <c r="G261" s="324">
        <f>G262</f>
        <v>5386.38353</v>
      </c>
    </row>
    <row r="262" spans="1:7" ht="29.25" customHeight="1">
      <c r="A262" s="59" t="s">
        <v>228</v>
      </c>
      <c r="B262" s="37" t="s">
        <v>155</v>
      </c>
      <c r="C262" s="29" t="s">
        <v>364</v>
      </c>
      <c r="D262" s="29" t="s">
        <v>358</v>
      </c>
      <c r="E262" s="71" t="s">
        <v>254</v>
      </c>
      <c r="F262" s="25" t="s">
        <v>536</v>
      </c>
      <c r="G262" s="328">
        <f>G263</f>
        <v>5386.38353</v>
      </c>
    </row>
    <row r="263" spans="1:7" ht="21.75" customHeight="1">
      <c r="A263" s="26" t="s">
        <v>289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40" t="s">
        <v>424</v>
      </c>
      <c r="G263" s="328">
        <f>G264+G265+G266</f>
        <v>5386.38353</v>
      </c>
    </row>
    <row r="264" spans="1:12" ht="18.75" customHeight="1">
      <c r="A264" s="26" t="s">
        <v>268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396</v>
      </c>
      <c r="G264" s="328">
        <f>2628.55+824.868+179</f>
        <v>3632.418</v>
      </c>
      <c r="J264" s="127"/>
      <c r="L264" s="127"/>
    </row>
    <row r="265" spans="1:7" ht="26.25" customHeight="1">
      <c r="A265" s="26" t="s">
        <v>269</v>
      </c>
      <c r="B265" s="37" t="s">
        <v>155</v>
      </c>
      <c r="C265" s="24" t="s">
        <v>364</v>
      </c>
      <c r="D265" s="24" t="s">
        <v>358</v>
      </c>
      <c r="E265" s="71" t="s">
        <v>254</v>
      </c>
      <c r="F265" s="24" t="s">
        <v>397</v>
      </c>
      <c r="G265" s="328">
        <v>0</v>
      </c>
    </row>
    <row r="266" spans="1:9" ht="27" customHeight="1">
      <c r="A266" s="26" t="s">
        <v>270</v>
      </c>
      <c r="B266" s="37" t="s">
        <v>155</v>
      </c>
      <c r="C266" s="24" t="s">
        <v>364</v>
      </c>
      <c r="D266" s="24" t="s">
        <v>358</v>
      </c>
      <c r="E266" s="71" t="s">
        <v>254</v>
      </c>
      <c r="F266" s="24" t="s">
        <v>187</v>
      </c>
      <c r="G266" s="364">
        <f>1658.55735+601.46918-506.061</f>
        <v>1753.9655300000002</v>
      </c>
      <c r="I266" s="170"/>
    </row>
    <row r="267" spans="1:9" ht="16.5" customHeight="1">
      <c r="A267" s="26" t="s">
        <v>166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/>
      <c r="G267" s="328">
        <f>G268+G273</f>
        <v>3170.94056</v>
      </c>
      <c r="I267" s="170"/>
    </row>
    <row r="268" spans="1:7" ht="25.5" customHeight="1">
      <c r="A268" s="28" t="s">
        <v>232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233</v>
      </c>
      <c r="G268" s="328">
        <f>G269</f>
        <v>2918.82975</v>
      </c>
    </row>
    <row r="269" spans="1:7" ht="17.25" customHeight="1">
      <c r="A269" s="125" t="s">
        <v>234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195</v>
      </c>
      <c r="G269" s="328">
        <f>G270+G271+G272</f>
        <v>2918.82975</v>
      </c>
    </row>
    <row r="270" spans="1:7" s="139" customFormat="1" ht="29.25" customHeight="1">
      <c r="A270" s="26" t="s">
        <v>375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376</v>
      </c>
      <c r="G270" s="328">
        <f>19.33215+26.8-4.2</f>
        <v>41.93214999999999</v>
      </c>
    </row>
    <row r="271" spans="1:7" s="139" customFormat="1" ht="31.5" customHeight="1">
      <c r="A271" s="26" t="s">
        <v>453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377</v>
      </c>
      <c r="G271" s="328">
        <f>93.44046+21.295-4.87+6.83+54.702+0.822</f>
        <v>172.21946</v>
      </c>
    </row>
    <row r="272" spans="1:7" s="139" customFormat="1" ht="21.75" customHeight="1">
      <c r="A272" s="26" t="s">
        <v>730</v>
      </c>
      <c r="B272" s="37" t="s">
        <v>155</v>
      </c>
      <c r="C272" s="24" t="s">
        <v>364</v>
      </c>
      <c r="D272" s="24" t="s">
        <v>358</v>
      </c>
      <c r="E272" s="71" t="s">
        <v>255</v>
      </c>
      <c r="F272" s="24" t="s">
        <v>729</v>
      </c>
      <c r="G272" s="328">
        <v>2704.67814</v>
      </c>
    </row>
    <row r="273" spans="1:7" ht="17.25" customHeight="1">
      <c r="A273" s="26" t="s">
        <v>45</v>
      </c>
      <c r="B273" s="37" t="s">
        <v>155</v>
      </c>
      <c r="C273" s="24" t="s">
        <v>364</v>
      </c>
      <c r="D273" s="24" t="s">
        <v>358</v>
      </c>
      <c r="E273" s="71" t="s">
        <v>255</v>
      </c>
      <c r="F273" s="24" t="s">
        <v>235</v>
      </c>
      <c r="G273" s="328">
        <f>G275+G274</f>
        <v>252.11081000000001</v>
      </c>
    </row>
    <row r="274" spans="1:7" ht="17.25" customHeight="1">
      <c r="A274" s="26" t="s">
        <v>687</v>
      </c>
      <c r="B274" s="37" t="s">
        <v>155</v>
      </c>
      <c r="C274" s="24" t="s">
        <v>364</v>
      </c>
      <c r="D274" s="24" t="s">
        <v>358</v>
      </c>
      <c r="E274" s="71" t="s">
        <v>255</v>
      </c>
      <c r="F274" s="24" t="s">
        <v>295</v>
      </c>
      <c r="G274" s="328">
        <f>84.49281+102</f>
        <v>186.49281000000002</v>
      </c>
    </row>
    <row r="275" spans="1:7" ht="15.75">
      <c r="A275" s="26" t="s">
        <v>199</v>
      </c>
      <c r="B275" s="37" t="s">
        <v>155</v>
      </c>
      <c r="C275" s="24" t="s">
        <v>364</v>
      </c>
      <c r="D275" s="24" t="s">
        <v>358</v>
      </c>
      <c r="E275" s="71" t="s">
        <v>255</v>
      </c>
      <c r="F275" s="24" t="s">
        <v>198</v>
      </c>
      <c r="G275" s="328">
        <f>G277+G276</f>
        <v>65.618</v>
      </c>
    </row>
    <row r="276" spans="1:7" ht="25.5">
      <c r="A276" s="26" t="s">
        <v>378</v>
      </c>
      <c r="B276" s="37" t="s">
        <v>155</v>
      </c>
      <c r="C276" s="24" t="s">
        <v>364</v>
      </c>
      <c r="D276" s="24" t="s">
        <v>358</v>
      </c>
      <c r="E276" s="71" t="s">
        <v>255</v>
      </c>
      <c r="F276" s="24" t="s">
        <v>379</v>
      </c>
      <c r="G276" s="328">
        <f>1+13.747+14.747+1</f>
        <v>30.494</v>
      </c>
    </row>
    <row r="277" spans="1:7" ht="27.75" customHeight="1">
      <c r="A277" s="26" t="s">
        <v>378</v>
      </c>
      <c r="B277" s="37" t="s">
        <v>155</v>
      </c>
      <c r="C277" s="24" t="s">
        <v>364</v>
      </c>
      <c r="D277" s="24" t="s">
        <v>358</v>
      </c>
      <c r="E277" s="71" t="s">
        <v>255</v>
      </c>
      <c r="F277" s="24" t="s">
        <v>200</v>
      </c>
      <c r="G277" s="328">
        <f>16+3.74+9.886+5.311+0.187</f>
        <v>35.123999999999995</v>
      </c>
    </row>
    <row r="278" spans="1:7" ht="22.5" customHeight="1" hidden="1">
      <c r="A278" s="54" t="s">
        <v>551</v>
      </c>
      <c r="B278" s="36" t="s">
        <v>155</v>
      </c>
      <c r="C278" s="34" t="s">
        <v>364</v>
      </c>
      <c r="D278" s="34" t="s">
        <v>358</v>
      </c>
      <c r="E278" s="148" t="s">
        <v>553</v>
      </c>
      <c r="F278" s="34"/>
      <c r="G278" s="327">
        <f>G279</f>
        <v>0</v>
      </c>
    </row>
    <row r="279" spans="1:7" ht="30" customHeight="1" hidden="1">
      <c r="A279" s="59" t="s">
        <v>228</v>
      </c>
      <c r="B279" s="37" t="s">
        <v>155</v>
      </c>
      <c r="C279" s="29" t="s">
        <v>364</v>
      </c>
      <c r="D279" s="29" t="s">
        <v>358</v>
      </c>
      <c r="E279" s="71" t="s">
        <v>553</v>
      </c>
      <c r="F279" s="29" t="s">
        <v>536</v>
      </c>
      <c r="G279" s="342">
        <f>G280</f>
        <v>0</v>
      </c>
    </row>
    <row r="280" spans="1:7" ht="22.5" customHeight="1" hidden="1">
      <c r="A280" s="26" t="s">
        <v>289</v>
      </c>
      <c r="B280" s="37" t="s">
        <v>155</v>
      </c>
      <c r="C280" s="29" t="s">
        <v>364</v>
      </c>
      <c r="D280" s="29" t="s">
        <v>358</v>
      </c>
      <c r="E280" s="71" t="s">
        <v>553</v>
      </c>
      <c r="F280" s="29" t="s">
        <v>424</v>
      </c>
      <c r="G280" s="342">
        <f>G281+G282</f>
        <v>0</v>
      </c>
    </row>
    <row r="281" spans="1:7" ht="27.75" customHeight="1" hidden="1">
      <c r="A281" s="26" t="s">
        <v>268</v>
      </c>
      <c r="B281" s="37" t="s">
        <v>155</v>
      </c>
      <c r="C281" s="24" t="s">
        <v>364</v>
      </c>
      <c r="D281" s="24" t="s">
        <v>358</v>
      </c>
      <c r="E281" s="71" t="s">
        <v>553</v>
      </c>
      <c r="F281" s="24" t="s">
        <v>396</v>
      </c>
      <c r="G281" s="328">
        <v>0</v>
      </c>
    </row>
    <row r="282" spans="1:7" ht="27.75" customHeight="1" hidden="1">
      <c r="A282" s="26" t="s">
        <v>270</v>
      </c>
      <c r="B282" s="37" t="s">
        <v>155</v>
      </c>
      <c r="C282" s="24" t="s">
        <v>364</v>
      </c>
      <c r="D282" s="24" t="s">
        <v>358</v>
      </c>
      <c r="E282" s="71" t="s">
        <v>553</v>
      </c>
      <c r="F282" s="24" t="s">
        <v>187</v>
      </c>
      <c r="G282" s="328">
        <v>0</v>
      </c>
    </row>
    <row r="283" spans="1:7" ht="27.75" customHeight="1" hidden="1">
      <c r="A283" s="54"/>
      <c r="B283" s="36"/>
      <c r="C283" s="34"/>
      <c r="D283" s="34"/>
      <c r="E283" s="148"/>
      <c r="F283" s="24"/>
      <c r="G283" s="328"/>
    </row>
    <row r="284" spans="1:7" ht="27.75" customHeight="1" hidden="1">
      <c r="A284" s="26"/>
      <c r="B284" s="37"/>
      <c r="C284" s="24"/>
      <c r="D284" s="24"/>
      <c r="E284" s="71"/>
      <c r="F284" s="24"/>
      <c r="G284" s="328"/>
    </row>
    <row r="285" spans="1:7" ht="27.75" customHeight="1" hidden="1">
      <c r="A285" s="26"/>
      <c r="B285" s="37"/>
      <c r="C285" s="24"/>
      <c r="D285" s="24"/>
      <c r="E285" s="71"/>
      <c r="F285" s="24"/>
      <c r="G285" s="328"/>
    </row>
    <row r="286" spans="1:7" ht="27.75" customHeight="1" hidden="1">
      <c r="A286" s="26"/>
      <c r="B286" s="37"/>
      <c r="C286" s="24"/>
      <c r="D286" s="24"/>
      <c r="E286" s="71"/>
      <c r="F286" s="24"/>
      <c r="G286" s="328"/>
    </row>
    <row r="287" spans="1:7" ht="27.75" customHeight="1">
      <c r="A287" s="46" t="s">
        <v>168</v>
      </c>
      <c r="B287" s="44" t="s">
        <v>155</v>
      </c>
      <c r="C287" s="45" t="s">
        <v>364</v>
      </c>
      <c r="D287" s="45" t="s">
        <v>358</v>
      </c>
      <c r="E287" s="51" t="s">
        <v>256</v>
      </c>
      <c r="F287" s="62"/>
      <c r="G287" s="324">
        <f>G288+G295+G300</f>
        <v>2048.1437</v>
      </c>
    </row>
    <row r="288" spans="1:7" ht="27.75" customHeight="1">
      <c r="A288" s="59" t="s">
        <v>228</v>
      </c>
      <c r="B288" s="37" t="s">
        <v>155</v>
      </c>
      <c r="C288" s="24" t="s">
        <v>364</v>
      </c>
      <c r="D288" s="24" t="s">
        <v>358</v>
      </c>
      <c r="E288" s="48" t="s">
        <v>257</v>
      </c>
      <c r="F288" s="40" t="s">
        <v>536</v>
      </c>
      <c r="G288" s="324">
        <f>G289</f>
        <v>1424.26771</v>
      </c>
    </row>
    <row r="289" spans="1:7" ht="27.75" customHeight="1">
      <c r="A289" s="26" t="s">
        <v>289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40" t="s">
        <v>424</v>
      </c>
      <c r="G289" s="328">
        <f>G290+G291+G292</f>
        <v>1424.26771</v>
      </c>
    </row>
    <row r="290" spans="1:7" ht="27.75" customHeight="1">
      <c r="A290" s="26" t="s">
        <v>268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396</v>
      </c>
      <c r="G290" s="328">
        <f>1034.4+236-47.815-86-74.481-52.421-13.31-53.3-60.013+6</f>
        <v>889.0600000000001</v>
      </c>
    </row>
    <row r="291" spans="1:7" ht="27.75" customHeight="1">
      <c r="A291" s="26" t="s">
        <v>269</v>
      </c>
      <c r="B291" s="37" t="s">
        <v>155</v>
      </c>
      <c r="C291" s="24" t="s">
        <v>364</v>
      </c>
      <c r="D291" s="24" t="s">
        <v>358</v>
      </c>
      <c r="E291" s="48" t="s">
        <v>258</v>
      </c>
      <c r="F291" s="24" t="s">
        <v>397</v>
      </c>
      <c r="G291" s="328">
        <v>0</v>
      </c>
    </row>
    <row r="292" spans="1:7" ht="27.75" customHeight="1">
      <c r="A292" s="26" t="s">
        <v>270</v>
      </c>
      <c r="B292" s="37" t="s">
        <v>155</v>
      </c>
      <c r="C292" s="24" t="s">
        <v>364</v>
      </c>
      <c r="D292" s="24" t="s">
        <v>358</v>
      </c>
      <c r="E292" s="48" t="s">
        <v>258</v>
      </c>
      <c r="F292" s="24" t="s">
        <v>187</v>
      </c>
      <c r="G292" s="328">
        <f>637.32284+140.78487-242.9</f>
        <v>535.20771</v>
      </c>
    </row>
    <row r="293" spans="1:7" ht="25.5" hidden="1">
      <c r="A293" s="26" t="s">
        <v>290</v>
      </c>
      <c r="B293" s="37" t="s">
        <v>155</v>
      </c>
      <c r="C293" s="24" t="s">
        <v>364</v>
      </c>
      <c r="D293" s="24" t="s">
        <v>358</v>
      </c>
      <c r="E293" s="51" t="s">
        <v>259</v>
      </c>
      <c r="F293" s="24"/>
      <c r="G293" s="328">
        <f>G294</f>
        <v>0</v>
      </c>
    </row>
    <row r="294" spans="1:7" ht="26.25" customHeight="1" hidden="1">
      <c r="A294" s="26" t="s">
        <v>537</v>
      </c>
      <c r="B294" s="37" t="s">
        <v>155</v>
      </c>
      <c r="C294" s="24" t="s">
        <v>364</v>
      </c>
      <c r="D294" s="24" t="s">
        <v>358</v>
      </c>
      <c r="E294" s="51" t="s">
        <v>259</v>
      </c>
      <c r="F294" s="24" t="s">
        <v>195</v>
      </c>
      <c r="G294" s="328"/>
    </row>
    <row r="295" spans="1:7" ht="22.5" customHeight="1">
      <c r="A295" s="26" t="s">
        <v>168</v>
      </c>
      <c r="B295" s="37" t="s">
        <v>155</v>
      </c>
      <c r="C295" s="24" t="s">
        <v>364</v>
      </c>
      <c r="D295" s="24" t="s">
        <v>358</v>
      </c>
      <c r="E295" s="48" t="s">
        <v>259</v>
      </c>
      <c r="F295" s="24"/>
      <c r="G295" s="328">
        <f>G296</f>
        <v>623.87599</v>
      </c>
    </row>
    <row r="296" spans="1:7" ht="33.75" customHeight="1">
      <c r="A296" s="28" t="s">
        <v>232</v>
      </c>
      <c r="B296" s="37" t="s">
        <v>155</v>
      </c>
      <c r="C296" s="24" t="s">
        <v>364</v>
      </c>
      <c r="D296" s="24" t="s">
        <v>358</v>
      </c>
      <c r="E296" s="48" t="s">
        <v>259</v>
      </c>
      <c r="F296" s="24" t="s">
        <v>233</v>
      </c>
      <c r="G296" s="328">
        <f>G297</f>
        <v>623.87599</v>
      </c>
    </row>
    <row r="297" spans="1:7" ht="42.75" customHeight="1">
      <c r="A297" s="125" t="s">
        <v>234</v>
      </c>
      <c r="B297" s="37" t="s">
        <v>155</v>
      </c>
      <c r="C297" s="24" t="s">
        <v>364</v>
      </c>
      <c r="D297" s="24" t="s">
        <v>358</v>
      </c>
      <c r="E297" s="48" t="s">
        <v>259</v>
      </c>
      <c r="F297" s="24" t="s">
        <v>195</v>
      </c>
      <c r="G297" s="364">
        <f>G298+G299+G305</f>
        <v>623.87599</v>
      </c>
    </row>
    <row r="298" spans="1:7" ht="33" customHeight="1">
      <c r="A298" s="26" t="s">
        <v>375</v>
      </c>
      <c r="B298" s="37" t="s">
        <v>155</v>
      </c>
      <c r="C298" s="24" t="s">
        <v>364</v>
      </c>
      <c r="D298" s="24" t="s">
        <v>358</v>
      </c>
      <c r="E298" s="48" t="s">
        <v>259</v>
      </c>
      <c r="F298" s="24" t="s">
        <v>376</v>
      </c>
      <c r="G298" s="364">
        <v>13.12948</v>
      </c>
    </row>
    <row r="299" spans="1:7" ht="38.25">
      <c r="A299" s="26" t="s">
        <v>453</v>
      </c>
      <c r="B299" s="37" t="s">
        <v>155</v>
      </c>
      <c r="C299" s="24" t="s">
        <v>364</v>
      </c>
      <c r="D299" s="24" t="s">
        <v>358</v>
      </c>
      <c r="E299" s="48" t="s">
        <v>259</v>
      </c>
      <c r="F299" s="24" t="s">
        <v>377</v>
      </c>
      <c r="G299" s="364">
        <f>73.8959+5.075-0.825-1.631+46.47+26.318</f>
        <v>149.3029</v>
      </c>
    </row>
    <row r="300" spans="1:7" ht="25.5" hidden="1">
      <c r="A300" s="54" t="s">
        <v>552</v>
      </c>
      <c r="B300" s="37" t="s">
        <v>155</v>
      </c>
      <c r="C300" s="24" t="s">
        <v>364</v>
      </c>
      <c r="D300" s="24" t="s">
        <v>358</v>
      </c>
      <c r="E300" s="148" t="s">
        <v>554</v>
      </c>
      <c r="F300" s="24"/>
      <c r="G300" s="327">
        <f>G301</f>
        <v>0</v>
      </c>
    </row>
    <row r="301" spans="1:7" ht="47.25" customHeight="1" hidden="1">
      <c r="A301" s="59" t="s">
        <v>228</v>
      </c>
      <c r="B301" s="37" t="s">
        <v>155</v>
      </c>
      <c r="C301" s="24" t="s">
        <v>364</v>
      </c>
      <c r="D301" s="24" t="s">
        <v>358</v>
      </c>
      <c r="E301" s="71" t="s">
        <v>554</v>
      </c>
      <c r="F301" s="24" t="s">
        <v>536</v>
      </c>
      <c r="G301" s="342">
        <f>G302</f>
        <v>0</v>
      </c>
    </row>
    <row r="302" spans="1:7" ht="15.75" hidden="1">
      <c r="A302" s="26" t="s">
        <v>289</v>
      </c>
      <c r="B302" s="37" t="s">
        <v>155</v>
      </c>
      <c r="C302" s="24" t="s">
        <v>364</v>
      </c>
      <c r="D302" s="24" t="s">
        <v>358</v>
      </c>
      <c r="E302" s="71" t="s">
        <v>554</v>
      </c>
      <c r="F302" s="24" t="s">
        <v>424</v>
      </c>
      <c r="G302" s="342">
        <f>G303+G304</f>
        <v>0</v>
      </c>
    </row>
    <row r="303" spans="1:7" ht="15.75" hidden="1">
      <c r="A303" s="26" t="s">
        <v>268</v>
      </c>
      <c r="B303" s="37" t="s">
        <v>155</v>
      </c>
      <c r="C303" s="24" t="s">
        <v>364</v>
      </c>
      <c r="D303" s="24" t="s">
        <v>358</v>
      </c>
      <c r="E303" s="71" t="s">
        <v>554</v>
      </c>
      <c r="F303" s="24" t="s">
        <v>396</v>
      </c>
      <c r="G303" s="328">
        <v>0</v>
      </c>
    </row>
    <row r="304" spans="1:7" ht="25.5" hidden="1">
      <c r="A304" s="26" t="s">
        <v>270</v>
      </c>
      <c r="B304" s="37" t="s">
        <v>155</v>
      </c>
      <c r="C304" s="24" t="s">
        <v>364</v>
      </c>
      <c r="D304" s="24" t="s">
        <v>358</v>
      </c>
      <c r="E304" s="71" t="s">
        <v>554</v>
      </c>
      <c r="F304" s="24" t="s">
        <v>187</v>
      </c>
      <c r="G304" s="328">
        <v>0</v>
      </c>
    </row>
    <row r="305" spans="1:7" ht="15.75">
      <c r="A305" s="26" t="s">
        <v>730</v>
      </c>
      <c r="B305" s="37" t="s">
        <v>155</v>
      </c>
      <c r="C305" s="24" t="s">
        <v>364</v>
      </c>
      <c r="D305" s="24" t="s">
        <v>358</v>
      </c>
      <c r="E305" s="48" t="s">
        <v>259</v>
      </c>
      <c r="F305" s="24" t="s">
        <v>729</v>
      </c>
      <c r="G305" s="328">
        <v>461.44361</v>
      </c>
    </row>
    <row r="306" spans="1:7" ht="29.25" customHeight="1">
      <c r="A306" s="64" t="s">
        <v>169</v>
      </c>
      <c r="B306" s="58" t="s">
        <v>155</v>
      </c>
      <c r="C306" s="50" t="s">
        <v>364</v>
      </c>
      <c r="D306" s="50" t="s">
        <v>358</v>
      </c>
      <c r="E306" s="74" t="s">
        <v>260</v>
      </c>
      <c r="F306" s="50"/>
      <c r="G306" s="365">
        <f>G307</f>
        <v>242.25232</v>
      </c>
    </row>
    <row r="307" spans="1:7" ht="29.25" customHeight="1">
      <c r="A307" s="59" t="s">
        <v>170</v>
      </c>
      <c r="B307" s="37" t="s">
        <v>155</v>
      </c>
      <c r="C307" s="24" t="s">
        <v>364</v>
      </c>
      <c r="D307" s="24" t="s">
        <v>358</v>
      </c>
      <c r="E307" s="48" t="s">
        <v>261</v>
      </c>
      <c r="F307" s="24"/>
      <c r="G307" s="328">
        <f>G308</f>
        <v>242.25232</v>
      </c>
    </row>
    <row r="308" spans="1:7" s="185" customFormat="1" ht="27" customHeight="1">
      <c r="A308" s="59" t="s">
        <v>228</v>
      </c>
      <c r="B308" s="37" t="s">
        <v>155</v>
      </c>
      <c r="C308" s="24" t="s">
        <v>364</v>
      </c>
      <c r="D308" s="24" t="s">
        <v>358</v>
      </c>
      <c r="E308" s="48" t="s">
        <v>261</v>
      </c>
      <c r="F308" s="40" t="s">
        <v>536</v>
      </c>
      <c r="G308" s="328">
        <f>G310+G312</f>
        <v>242.25232</v>
      </c>
    </row>
    <row r="309" spans="1:7" s="139" customFormat="1" ht="15" customHeight="1">
      <c r="A309" s="26" t="s">
        <v>289</v>
      </c>
      <c r="B309" s="37" t="s">
        <v>155</v>
      </c>
      <c r="C309" s="24" t="s">
        <v>364</v>
      </c>
      <c r="D309" s="24" t="s">
        <v>358</v>
      </c>
      <c r="E309" s="48" t="s">
        <v>261</v>
      </c>
      <c r="F309" s="40" t="s">
        <v>424</v>
      </c>
      <c r="G309" s="328">
        <f>G310+G311+G312</f>
        <v>242.25232</v>
      </c>
    </row>
    <row r="310" spans="1:7" s="139" customFormat="1" ht="28.5" customHeight="1">
      <c r="A310" s="26" t="s">
        <v>268</v>
      </c>
      <c r="B310" s="37" t="s">
        <v>155</v>
      </c>
      <c r="C310" s="24" t="s">
        <v>364</v>
      </c>
      <c r="D310" s="24" t="s">
        <v>358</v>
      </c>
      <c r="E310" s="48" t="s">
        <v>261</v>
      </c>
      <c r="F310" s="24" t="s">
        <v>396</v>
      </c>
      <c r="G310" s="328">
        <f>148.6+12.904</f>
        <v>161.504</v>
      </c>
    </row>
    <row r="311" spans="1:7" s="139" customFormat="1" ht="27.75" customHeight="1">
      <c r="A311" s="26" t="s">
        <v>454</v>
      </c>
      <c r="B311" s="37" t="s">
        <v>535</v>
      </c>
      <c r="C311" s="24" t="s">
        <v>364</v>
      </c>
      <c r="D311" s="24" t="s">
        <v>358</v>
      </c>
      <c r="E311" s="48" t="s">
        <v>261</v>
      </c>
      <c r="F311" s="24" t="s">
        <v>397</v>
      </c>
      <c r="G311" s="328"/>
    </row>
    <row r="312" spans="1:7" ht="26.25" customHeight="1">
      <c r="A312" s="26" t="s">
        <v>270</v>
      </c>
      <c r="B312" s="37" t="s">
        <v>155</v>
      </c>
      <c r="C312" s="24" t="s">
        <v>364</v>
      </c>
      <c r="D312" s="24" t="s">
        <v>358</v>
      </c>
      <c r="E312" s="48" t="s">
        <v>261</v>
      </c>
      <c r="F312" s="24" t="s">
        <v>187</v>
      </c>
      <c r="G312" s="144">
        <f>119.97237+26.54595-65.77</f>
        <v>80.74831999999999</v>
      </c>
    </row>
    <row r="313" spans="1:7" ht="26.25" customHeight="1">
      <c r="A313" s="205" t="s">
        <v>746</v>
      </c>
      <c r="B313" s="58" t="s">
        <v>155</v>
      </c>
      <c r="C313" s="50" t="s">
        <v>364</v>
      </c>
      <c r="D313" s="50" t="s">
        <v>358</v>
      </c>
      <c r="E313" s="74" t="s">
        <v>747</v>
      </c>
      <c r="F313" s="24"/>
      <c r="G313" s="191">
        <f>G314</f>
        <v>316.16999999999996</v>
      </c>
    </row>
    <row r="314" spans="1:7" ht="26.25" customHeight="1">
      <c r="A314" s="425" t="s">
        <v>748</v>
      </c>
      <c r="B314" s="37" t="s">
        <v>155</v>
      </c>
      <c r="C314" s="29" t="s">
        <v>364</v>
      </c>
      <c r="D314" s="29" t="s">
        <v>358</v>
      </c>
      <c r="E314" s="71" t="s">
        <v>747</v>
      </c>
      <c r="F314" s="24"/>
      <c r="G314" s="144">
        <f>G315</f>
        <v>316.16999999999996</v>
      </c>
    </row>
    <row r="315" spans="1:7" ht="26.25" customHeight="1">
      <c r="A315" s="28" t="s">
        <v>232</v>
      </c>
      <c r="B315" s="37" t="s">
        <v>155</v>
      </c>
      <c r="C315" s="29" t="s">
        <v>364</v>
      </c>
      <c r="D315" s="29" t="s">
        <v>358</v>
      </c>
      <c r="E315" s="71" t="s">
        <v>747</v>
      </c>
      <c r="F315" s="24" t="s">
        <v>233</v>
      </c>
      <c r="G315" s="144">
        <f>G316</f>
        <v>316.16999999999996</v>
      </c>
    </row>
    <row r="316" spans="1:7" ht="26.25" customHeight="1">
      <c r="A316" s="125" t="s">
        <v>234</v>
      </c>
      <c r="B316" s="37" t="s">
        <v>155</v>
      </c>
      <c r="C316" s="29" t="s">
        <v>364</v>
      </c>
      <c r="D316" s="29" t="s">
        <v>358</v>
      </c>
      <c r="E316" s="71" t="s">
        <v>747</v>
      </c>
      <c r="F316" s="24" t="s">
        <v>195</v>
      </c>
      <c r="G316" s="144">
        <f>G317+G318</f>
        <v>316.16999999999996</v>
      </c>
    </row>
    <row r="317" spans="1:7" ht="26.25" customHeight="1">
      <c r="A317" s="26" t="s">
        <v>375</v>
      </c>
      <c r="B317" s="37" t="s">
        <v>155</v>
      </c>
      <c r="C317" s="29" t="s">
        <v>364</v>
      </c>
      <c r="D317" s="29" t="s">
        <v>358</v>
      </c>
      <c r="E317" s="71" t="s">
        <v>747</v>
      </c>
      <c r="F317" s="24" t="s">
        <v>376</v>
      </c>
      <c r="G317" s="144">
        <f>164.97</f>
        <v>164.97</v>
      </c>
    </row>
    <row r="318" spans="1:7" ht="26.25" customHeight="1">
      <c r="A318" s="26" t="s">
        <v>453</v>
      </c>
      <c r="B318" s="37" t="s">
        <v>155</v>
      </c>
      <c r="C318" s="29" t="s">
        <v>364</v>
      </c>
      <c r="D318" s="29" t="s">
        <v>358</v>
      </c>
      <c r="E318" s="71" t="s">
        <v>747</v>
      </c>
      <c r="F318" s="24" t="s">
        <v>377</v>
      </c>
      <c r="G318" s="144">
        <f>135.03+16.17</f>
        <v>151.2</v>
      </c>
    </row>
    <row r="319" spans="1:7" ht="26.25" customHeight="1">
      <c r="A319" s="205" t="s">
        <v>765</v>
      </c>
      <c r="B319" s="58" t="s">
        <v>155</v>
      </c>
      <c r="C319" s="50" t="s">
        <v>364</v>
      </c>
      <c r="D319" s="50" t="s">
        <v>358</v>
      </c>
      <c r="E319" s="74" t="s">
        <v>766</v>
      </c>
      <c r="F319" s="24"/>
      <c r="G319" s="191">
        <f>G320</f>
        <v>20.43386</v>
      </c>
    </row>
    <row r="320" spans="1:7" ht="26.25" customHeight="1">
      <c r="A320" s="426" t="s">
        <v>767</v>
      </c>
      <c r="B320" s="37" t="s">
        <v>155</v>
      </c>
      <c r="C320" s="29" t="s">
        <v>364</v>
      </c>
      <c r="D320" s="29" t="s">
        <v>358</v>
      </c>
      <c r="E320" s="71" t="s">
        <v>766</v>
      </c>
      <c r="F320" s="24" t="s">
        <v>195</v>
      </c>
      <c r="G320" s="144">
        <f>G321</f>
        <v>20.43386</v>
      </c>
    </row>
    <row r="321" spans="1:7" ht="26.25" customHeight="1">
      <c r="A321" s="26" t="s">
        <v>453</v>
      </c>
      <c r="B321" s="37" t="s">
        <v>155</v>
      </c>
      <c r="C321" s="29" t="s">
        <v>364</v>
      </c>
      <c r="D321" s="29" t="s">
        <v>358</v>
      </c>
      <c r="E321" s="71" t="s">
        <v>766</v>
      </c>
      <c r="F321" s="24" t="s">
        <v>377</v>
      </c>
      <c r="G321" s="144">
        <v>20.43386</v>
      </c>
    </row>
    <row r="322" spans="1:7" ht="14.25" customHeight="1">
      <c r="A322" s="205" t="s">
        <v>207</v>
      </c>
      <c r="B322" s="58" t="s">
        <v>155</v>
      </c>
      <c r="C322" s="50" t="s">
        <v>364</v>
      </c>
      <c r="D322" s="50" t="s">
        <v>358</v>
      </c>
      <c r="E322" s="74" t="s">
        <v>118</v>
      </c>
      <c r="F322" s="69"/>
      <c r="G322" s="344">
        <f>G323</f>
        <v>0</v>
      </c>
    </row>
    <row r="323" spans="1:7" s="68" customFormat="1" ht="12.75" customHeight="1">
      <c r="A323" s="206" t="s">
        <v>288</v>
      </c>
      <c r="B323" s="37" t="s">
        <v>155</v>
      </c>
      <c r="C323" s="45" t="s">
        <v>398</v>
      </c>
      <c r="D323" s="45" t="s">
        <v>358</v>
      </c>
      <c r="E323" s="51" t="s">
        <v>129</v>
      </c>
      <c r="F323" s="62"/>
      <c r="G323" s="324">
        <f>G324</f>
        <v>0</v>
      </c>
    </row>
    <row r="324" spans="1:7" s="185" customFormat="1" ht="29.25" customHeight="1">
      <c r="A324" s="28" t="s">
        <v>232</v>
      </c>
      <c r="B324" s="37" t="s">
        <v>155</v>
      </c>
      <c r="C324" s="24" t="s">
        <v>364</v>
      </c>
      <c r="D324" s="24" t="s">
        <v>358</v>
      </c>
      <c r="E324" s="48" t="s">
        <v>129</v>
      </c>
      <c r="F324" s="40" t="s">
        <v>233</v>
      </c>
      <c r="G324" s="324">
        <f>G325</f>
        <v>0</v>
      </c>
    </row>
    <row r="325" spans="1:7" s="139" customFormat="1" ht="15.75" customHeight="1">
      <c r="A325" s="125" t="s">
        <v>234</v>
      </c>
      <c r="B325" s="37" t="s">
        <v>155</v>
      </c>
      <c r="C325" s="24" t="s">
        <v>364</v>
      </c>
      <c r="D325" s="24" t="s">
        <v>358</v>
      </c>
      <c r="E325" s="48" t="s">
        <v>129</v>
      </c>
      <c r="F325" s="40" t="s">
        <v>195</v>
      </c>
      <c r="G325" s="324">
        <f>G326</f>
        <v>0</v>
      </c>
    </row>
    <row r="326" spans="1:7" ht="15.75" customHeight="1">
      <c r="A326" s="26" t="s">
        <v>453</v>
      </c>
      <c r="B326" s="37" t="s">
        <v>155</v>
      </c>
      <c r="C326" s="24" t="s">
        <v>364</v>
      </c>
      <c r="D326" s="24" t="s">
        <v>358</v>
      </c>
      <c r="E326" s="48" t="s">
        <v>129</v>
      </c>
      <c r="F326" s="24" t="s">
        <v>377</v>
      </c>
      <c r="G326" s="328">
        <v>0</v>
      </c>
    </row>
    <row r="327" spans="1:7" ht="15.75" customHeight="1">
      <c r="A327" s="192" t="s">
        <v>402</v>
      </c>
      <c r="B327" s="36" t="s">
        <v>155</v>
      </c>
      <c r="C327" s="201" t="s">
        <v>403</v>
      </c>
      <c r="D327" s="201"/>
      <c r="E327" s="48"/>
      <c r="F327" s="201"/>
      <c r="G327" s="327">
        <f>G328</f>
        <v>129.6</v>
      </c>
    </row>
    <row r="328" spans="1:7" ht="13.5" customHeight="1" hidden="1">
      <c r="A328" s="75" t="s">
        <v>404</v>
      </c>
      <c r="B328" s="36" t="s">
        <v>155</v>
      </c>
      <c r="C328" s="34" t="s">
        <v>403</v>
      </c>
      <c r="D328" s="34" t="s">
        <v>358</v>
      </c>
      <c r="E328" s="148"/>
      <c r="F328" s="34"/>
      <c r="G328" s="327">
        <f>G329</f>
        <v>129.6</v>
      </c>
    </row>
    <row r="329" spans="1:7" s="68" customFormat="1" ht="14.25" customHeight="1">
      <c r="A329" s="207" t="s">
        <v>207</v>
      </c>
      <c r="B329" s="58" t="s">
        <v>155</v>
      </c>
      <c r="C329" s="50" t="s">
        <v>403</v>
      </c>
      <c r="D329" s="50" t="s">
        <v>358</v>
      </c>
      <c r="E329" s="74" t="s">
        <v>118</v>
      </c>
      <c r="F329" s="50"/>
      <c r="G329" s="344">
        <f>G330</f>
        <v>129.6</v>
      </c>
    </row>
    <row r="330" spans="1:7" s="68" customFormat="1" ht="14.25" customHeight="1">
      <c r="A330" s="183" t="s">
        <v>405</v>
      </c>
      <c r="B330" s="37" t="s">
        <v>155</v>
      </c>
      <c r="C330" s="45" t="s">
        <v>403</v>
      </c>
      <c r="D330" s="45" t="s">
        <v>358</v>
      </c>
      <c r="E330" s="51" t="s">
        <v>136</v>
      </c>
      <c r="F330" s="45"/>
      <c r="G330" s="324">
        <f>G331</f>
        <v>129.6</v>
      </c>
    </row>
    <row r="331" spans="1:7" s="185" customFormat="1" ht="29.25" customHeight="1">
      <c r="A331" s="76" t="s">
        <v>275</v>
      </c>
      <c r="B331" s="37" t="s">
        <v>155</v>
      </c>
      <c r="C331" s="24" t="s">
        <v>403</v>
      </c>
      <c r="D331" s="24" t="s">
        <v>358</v>
      </c>
      <c r="E331" s="48" t="s">
        <v>136</v>
      </c>
      <c r="F331" s="24" t="s">
        <v>276</v>
      </c>
      <c r="G331" s="328">
        <f>G333</f>
        <v>129.6</v>
      </c>
    </row>
    <row r="332" spans="1:7" s="139" customFormat="1" ht="29.25" customHeight="1">
      <c r="A332" s="76" t="s">
        <v>342</v>
      </c>
      <c r="B332" s="37" t="s">
        <v>155</v>
      </c>
      <c r="C332" s="24" t="s">
        <v>403</v>
      </c>
      <c r="D332" s="24" t="s">
        <v>358</v>
      </c>
      <c r="E332" s="48" t="s">
        <v>136</v>
      </c>
      <c r="F332" s="24" t="s">
        <v>535</v>
      </c>
      <c r="G332" s="328">
        <f>G333</f>
        <v>129.6</v>
      </c>
    </row>
    <row r="333" spans="1:7" s="139" customFormat="1" ht="21" customHeight="1">
      <c r="A333" s="208" t="s">
        <v>455</v>
      </c>
      <c r="B333" s="37" t="s">
        <v>155</v>
      </c>
      <c r="C333" s="24" t="s">
        <v>403</v>
      </c>
      <c r="D333" s="24" t="s">
        <v>358</v>
      </c>
      <c r="E333" s="48" t="s">
        <v>136</v>
      </c>
      <c r="F333" s="24" t="s">
        <v>406</v>
      </c>
      <c r="G333" s="345">
        <v>129.6</v>
      </c>
    </row>
    <row r="334" spans="1:7" s="139" customFormat="1" ht="18.75" customHeight="1">
      <c r="A334" s="186" t="s">
        <v>399</v>
      </c>
      <c r="B334" s="36" t="s">
        <v>155</v>
      </c>
      <c r="C334" s="201" t="s">
        <v>401</v>
      </c>
      <c r="D334" s="24"/>
      <c r="E334" s="48"/>
      <c r="F334" s="24"/>
      <c r="G334" s="346">
        <f>G335</f>
        <v>236.67833</v>
      </c>
    </row>
    <row r="335" spans="1:7" s="139" customFormat="1" ht="18.75" customHeight="1">
      <c r="A335" s="190" t="s">
        <v>400</v>
      </c>
      <c r="B335" s="36" t="s">
        <v>155</v>
      </c>
      <c r="C335" s="34" t="s">
        <v>401</v>
      </c>
      <c r="D335" s="34" t="s">
        <v>359</v>
      </c>
      <c r="E335" s="148"/>
      <c r="F335" s="34"/>
      <c r="G335" s="327">
        <f>G336</f>
        <v>236.67833</v>
      </c>
    </row>
    <row r="336" spans="1:7" s="139" customFormat="1" ht="31.5" customHeight="1">
      <c r="A336" s="77" t="s">
        <v>207</v>
      </c>
      <c r="B336" s="58" t="s">
        <v>155</v>
      </c>
      <c r="C336" s="50" t="s">
        <v>401</v>
      </c>
      <c r="D336" s="50" t="s">
        <v>359</v>
      </c>
      <c r="E336" s="74" t="s">
        <v>118</v>
      </c>
      <c r="F336" s="50"/>
      <c r="G336" s="344">
        <f>G337</f>
        <v>236.67833</v>
      </c>
    </row>
    <row r="337" spans="1:7" s="139" customFormat="1" ht="29.25" customHeight="1">
      <c r="A337" s="210" t="s">
        <v>277</v>
      </c>
      <c r="B337" s="44" t="s">
        <v>155</v>
      </c>
      <c r="C337" s="45" t="s">
        <v>401</v>
      </c>
      <c r="D337" s="45" t="s">
        <v>359</v>
      </c>
      <c r="E337" s="51" t="s">
        <v>278</v>
      </c>
      <c r="F337" s="45"/>
      <c r="G337" s="342">
        <f>G338</f>
        <v>236.67833</v>
      </c>
    </row>
    <row r="338" spans="1:7" s="139" customFormat="1" ht="29.25" customHeight="1">
      <c r="A338" s="28" t="s">
        <v>232</v>
      </c>
      <c r="B338" s="37" t="s">
        <v>155</v>
      </c>
      <c r="C338" s="29" t="s">
        <v>401</v>
      </c>
      <c r="D338" s="29" t="s">
        <v>359</v>
      </c>
      <c r="E338" s="48" t="s">
        <v>278</v>
      </c>
      <c r="F338" s="29" t="s">
        <v>233</v>
      </c>
      <c r="G338" s="342">
        <f>G339+G344</f>
        <v>236.67833</v>
      </c>
    </row>
    <row r="339" spans="1:7" s="139" customFormat="1" ht="29.25" customHeight="1">
      <c r="A339" s="125" t="s">
        <v>234</v>
      </c>
      <c r="B339" s="37" t="s">
        <v>155</v>
      </c>
      <c r="C339" s="29" t="s">
        <v>401</v>
      </c>
      <c r="D339" s="29" t="s">
        <v>359</v>
      </c>
      <c r="E339" s="48" t="s">
        <v>278</v>
      </c>
      <c r="F339" s="29" t="s">
        <v>195</v>
      </c>
      <c r="G339" s="342">
        <f>G340+G341</f>
        <v>236.67833</v>
      </c>
    </row>
    <row r="340" spans="1:7" s="139" customFormat="1" ht="29.25" customHeight="1">
      <c r="A340" s="26" t="s">
        <v>453</v>
      </c>
      <c r="B340" s="37" t="s">
        <v>155</v>
      </c>
      <c r="C340" s="29" t="s">
        <v>401</v>
      </c>
      <c r="D340" s="29" t="s">
        <v>359</v>
      </c>
      <c r="E340" s="48" t="s">
        <v>278</v>
      </c>
      <c r="F340" s="29" t="s">
        <v>377</v>
      </c>
      <c r="G340" s="335">
        <v>10</v>
      </c>
    </row>
    <row r="341" spans="1:7" s="68" customFormat="1" ht="26.25" customHeight="1">
      <c r="A341" s="26" t="s">
        <v>730</v>
      </c>
      <c r="B341" s="37" t="s">
        <v>155</v>
      </c>
      <c r="C341" s="29" t="s">
        <v>401</v>
      </c>
      <c r="D341" s="29" t="s">
        <v>359</v>
      </c>
      <c r="E341" s="48" t="s">
        <v>278</v>
      </c>
      <c r="F341" s="29" t="s">
        <v>729</v>
      </c>
      <c r="G341" s="335">
        <f>235.67833-9</f>
        <v>226.67833</v>
      </c>
    </row>
    <row r="342" spans="1:7" s="68" customFormat="1" ht="58.5" customHeight="1">
      <c r="A342" s="211" t="s">
        <v>279</v>
      </c>
      <c r="B342" s="37" t="s">
        <v>155</v>
      </c>
      <c r="C342" s="45" t="s">
        <v>401</v>
      </c>
      <c r="D342" s="45" t="s">
        <v>359</v>
      </c>
      <c r="E342" s="51" t="s">
        <v>280</v>
      </c>
      <c r="F342" s="51"/>
      <c r="G342" s="324">
        <f>G343</f>
        <v>0</v>
      </c>
    </row>
    <row r="343" spans="1:7" ht="27.75" customHeight="1">
      <c r="A343" s="28" t="s">
        <v>232</v>
      </c>
      <c r="B343" s="37" t="s">
        <v>155</v>
      </c>
      <c r="C343" s="29" t="s">
        <v>401</v>
      </c>
      <c r="D343" s="29" t="s">
        <v>359</v>
      </c>
      <c r="E343" s="71" t="s">
        <v>280</v>
      </c>
      <c r="F343" s="29" t="s">
        <v>233</v>
      </c>
      <c r="G343" s="325">
        <f>G344</f>
        <v>0</v>
      </c>
    </row>
    <row r="344" spans="1:7" s="139" customFormat="1" ht="30" customHeight="1">
      <c r="A344" s="125" t="s">
        <v>234</v>
      </c>
      <c r="B344" s="37" t="s">
        <v>155</v>
      </c>
      <c r="C344" s="29" t="s">
        <v>401</v>
      </c>
      <c r="D344" s="29" t="s">
        <v>359</v>
      </c>
      <c r="E344" s="71" t="s">
        <v>280</v>
      </c>
      <c r="F344" s="29" t="s">
        <v>195</v>
      </c>
      <c r="G344" s="325">
        <f>G345</f>
        <v>0</v>
      </c>
    </row>
    <row r="345" spans="1:7" ht="28.5" customHeight="1">
      <c r="A345" s="26" t="s">
        <v>453</v>
      </c>
      <c r="B345" s="37" t="s">
        <v>535</v>
      </c>
      <c r="C345" s="29" t="s">
        <v>401</v>
      </c>
      <c r="D345" s="29" t="s">
        <v>359</v>
      </c>
      <c r="E345" s="71" t="s">
        <v>280</v>
      </c>
      <c r="F345" s="29" t="s">
        <v>377</v>
      </c>
      <c r="G345" s="325">
        <v>0</v>
      </c>
    </row>
    <row r="346" spans="1:7" ht="21" customHeight="1">
      <c r="A346" s="116" t="s">
        <v>580</v>
      </c>
      <c r="B346" s="36" t="s">
        <v>155</v>
      </c>
      <c r="C346" s="34" t="s">
        <v>369</v>
      </c>
      <c r="D346" s="34" t="s">
        <v>358</v>
      </c>
      <c r="E346" s="148" t="s">
        <v>582</v>
      </c>
      <c r="F346" s="29"/>
      <c r="G346" s="382">
        <f>G347</f>
        <v>0</v>
      </c>
    </row>
    <row r="347" spans="1:7" ht="18.75" customHeight="1">
      <c r="A347" s="208" t="s">
        <v>581</v>
      </c>
      <c r="B347" s="37" t="s">
        <v>155</v>
      </c>
      <c r="C347" s="29" t="s">
        <v>369</v>
      </c>
      <c r="D347" s="29" t="s">
        <v>358</v>
      </c>
      <c r="E347" s="71" t="s">
        <v>582</v>
      </c>
      <c r="F347" s="29" t="s">
        <v>583</v>
      </c>
      <c r="G347" s="382">
        <f>G348</f>
        <v>0</v>
      </c>
    </row>
    <row r="348" spans="1:7" ht="28.5" customHeight="1">
      <c r="A348" s="208"/>
      <c r="B348" s="37" t="s">
        <v>155</v>
      </c>
      <c r="C348" s="29" t="s">
        <v>369</v>
      </c>
      <c r="D348" s="29" t="s">
        <v>358</v>
      </c>
      <c r="E348" s="71" t="s">
        <v>582</v>
      </c>
      <c r="F348" s="29" t="s">
        <v>584</v>
      </c>
      <c r="G348" s="335">
        <v>0</v>
      </c>
    </row>
    <row r="349" spans="1:7" ht="28.5" customHeight="1" hidden="1">
      <c r="A349" s="208"/>
      <c r="B349" s="37"/>
      <c r="C349" s="29"/>
      <c r="D349" s="29"/>
      <c r="E349" s="71"/>
      <c r="F349" s="29"/>
      <c r="G349" s="325"/>
    </row>
    <row r="350" spans="1:7" ht="16.5" customHeight="1">
      <c r="A350" s="212" t="s">
        <v>408</v>
      </c>
      <c r="B350" s="36" t="s">
        <v>155</v>
      </c>
      <c r="C350" s="201" t="s">
        <v>411</v>
      </c>
      <c r="D350" s="201"/>
      <c r="E350" s="48"/>
      <c r="F350" s="201"/>
      <c r="G350" s="326">
        <f>G351</f>
        <v>321.2</v>
      </c>
    </row>
    <row r="351" spans="1:11" s="139" customFormat="1" ht="15.75" customHeight="1">
      <c r="A351" s="54" t="s">
        <v>409</v>
      </c>
      <c r="B351" s="36" t="s">
        <v>155</v>
      </c>
      <c r="C351" s="34" t="s">
        <v>411</v>
      </c>
      <c r="D351" s="34" t="s">
        <v>361</v>
      </c>
      <c r="E351" s="148"/>
      <c r="F351" s="34"/>
      <c r="G351" s="327">
        <f>G352</f>
        <v>321.2</v>
      </c>
      <c r="J351" s="343"/>
      <c r="K351" s="343"/>
    </row>
    <row r="352" spans="1:7" s="139" customFormat="1" ht="15.75" customHeight="1">
      <c r="A352" s="77" t="s">
        <v>207</v>
      </c>
      <c r="B352" s="58" t="s">
        <v>155</v>
      </c>
      <c r="C352" s="50" t="s">
        <v>411</v>
      </c>
      <c r="D352" s="50" t="s">
        <v>361</v>
      </c>
      <c r="E352" s="74" t="s">
        <v>118</v>
      </c>
      <c r="F352" s="24"/>
      <c r="G352" s="328">
        <f>G353+G356+G359+G362+G365+G370</f>
        <v>321.2</v>
      </c>
    </row>
    <row r="353" spans="1:7" ht="42.75" customHeight="1">
      <c r="A353" s="46" t="s">
        <v>151</v>
      </c>
      <c r="B353" s="44" t="s">
        <v>155</v>
      </c>
      <c r="C353" s="45" t="s">
        <v>411</v>
      </c>
      <c r="D353" s="45" t="s">
        <v>361</v>
      </c>
      <c r="E353" s="51" t="s">
        <v>137</v>
      </c>
      <c r="F353" s="45"/>
      <c r="G353" s="324">
        <f>G355</f>
        <v>277.5</v>
      </c>
    </row>
    <row r="354" spans="1:7" s="139" customFormat="1" ht="18.75" customHeight="1">
      <c r="A354" s="28" t="s">
        <v>343</v>
      </c>
      <c r="B354" s="37" t="s">
        <v>155</v>
      </c>
      <c r="C354" s="24" t="s">
        <v>411</v>
      </c>
      <c r="D354" s="24" t="s">
        <v>361</v>
      </c>
      <c r="E354" s="48" t="s">
        <v>137</v>
      </c>
      <c r="F354" s="29" t="s">
        <v>344</v>
      </c>
      <c r="G354" s="342">
        <f>G355</f>
        <v>277.5</v>
      </c>
    </row>
    <row r="355" spans="1:7" s="139" customFormat="1" ht="15" customHeight="1">
      <c r="A355" s="26" t="s">
        <v>533</v>
      </c>
      <c r="B355" s="37" t="s">
        <v>155</v>
      </c>
      <c r="C355" s="24" t="s">
        <v>411</v>
      </c>
      <c r="D355" s="24" t="s">
        <v>361</v>
      </c>
      <c r="E355" s="48" t="s">
        <v>137</v>
      </c>
      <c r="F355" s="24" t="s">
        <v>371</v>
      </c>
      <c r="G355" s="328">
        <f>192.5+85</f>
        <v>277.5</v>
      </c>
    </row>
    <row r="356" spans="1:10" ht="33.75" customHeight="1" hidden="1">
      <c r="A356" s="46" t="s">
        <v>33</v>
      </c>
      <c r="B356" s="44" t="s">
        <v>155</v>
      </c>
      <c r="C356" s="45" t="s">
        <v>411</v>
      </c>
      <c r="D356" s="45" t="s">
        <v>361</v>
      </c>
      <c r="E356" s="51" t="s">
        <v>138</v>
      </c>
      <c r="F356" s="45"/>
      <c r="G356" s="324">
        <f>G358</f>
        <v>0</v>
      </c>
      <c r="J356" s="129"/>
    </row>
    <row r="357" spans="1:7" s="68" customFormat="1" ht="15" customHeight="1" hidden="1">
      <c r="A357" s="28" t="s">
        <v>343</v>
      </c>
      <c r="B357" s="37" t="s">
        <v>155</v>
      </c>
      <c r="C357" s="24" t="s">
        <v>411</v>
      </c>
      <c r="D357" s="24" t="s">
        <v>361</v>
      </c>
      <c r="E357" s="48" t="s">
        <v>138</v>
      </c>
      <c r="F357" s="29" t="s">
        <v>344</v>
      </c>
      <c r="G357" s="324">
        <f>G358</f>
        <v>0</v>
      </c>
    </row>
    <row r="358" spans="1:7" ht="15.75" hidden="1">
      <c r="A358" s="26" t="s">
        <v>533</v>
      </c>
      <c r="B358" s="37" t="s">
        <v>155</v>
      </c>
      <c r="C358" s="24" t="s">
        <v>411</v>
      </c>
      <c r="D358" s="24" t="s">
        <v>361</v>
      </c>
      <c r="E358" s="48" t="s">
        <v>138</v>
      </c>
      <c r="F358" s="24" t="s">
        <v>371</v>
      </c>
      <c r="G358" s="328">
        <v>0</v>
      </c>
    </row>
    <row r="359" spans="1:7" ht="25.5">
      <c r="A359" s="46" t="s">
        <v>152</v>
      </c>
      <c r="B359" s="44" t="s">
        <v>155</v>
      </c>
      <c r="C359" s="45" t="s">
        <v>411</v>
      </c>
      <c r="D359" s="45" t="s">
        <v>361</v>
      </c>
      <c r="E359" s="51" t="s">
        <v>139</v>
      </c>
      <c r="F359" s="45"/>
      <c r="G359" s="342">
        <f>G360</f>
        <v>43.7</v>
      </c>
    </row>
    <row r="360" spans="1:9" ht="15.75">
      <c r="A360" s="28" t="s">
        <v>343</v>
      </c>
      <c r="B360" s="37" t="s">
        <v>155</v>
      </c>
      <c r="C360" s="24" t="s">
        <v>411</v>
      </c>
      <c r="D360" s="24" t="s">
        <v>361</v>
      </c>
      <c r="E360" s="48" t="s">
        <v>139</v>
      </c>
      <c r="F360" s="29" t="s">
        <v>344</v>
      </c>
      <c r="G360" s="342">
        <f>G361</f>
        <v>43.7</v>
      </c>
      <c r="I360" s="127"/>
    </row>
    <row r="361" spans="1:9" ht="15.75">
      <c r="A361" s="26" t="s">
        <v>533</v>
      </c>
      <c r="B361" s="37" t="s">
        <v>155</v>
      </c>
      <c r="C361" s="24" t="s">
        <v>411</v>
      </c>
      <c r="D361" s="24" t="s">
        <v>361</v>
      </c>
      <c r="E361" s="48" t="s">
        <v>139</v>
      </c>
      <c r="F361" s="24" t="s">
        <v>371</v>
      </c>
      <c r="G361" s="328">
        <v>43.7</v>
      </c>
      <c r="I361" s="170"/>
    </row>
    <row r="362" spans="1:9" ht="54" customHeight="1" hidden="1">
      <c r="A362" s="399" t="s">
        <v>653</v>
      </c>
      <c r="B362" s="44" t="s">
        <v>155</v>
      </c>
      <c r="C362" s="45" t="s">
        <v>411</v>
      </c>
      <c r="D362" s="45" t="s">
        <v>361</v>
      </c>
      <c r="E362" s="51" t="s">
        <v>651</v>
      </c>
      <c r="F362" s="24"/>
      <c r="G362" s="324">
        <f>G363</f>
        <v>0</v>
      </c>
      <c r="I362" s="170"/>
    </row>
    <row r="363" spans="1:9" ht="15.75" hidden="1">
      <c r="A363" s="28" t="s">
        <v>343</v>
      </c>
      <c r="B363" s="37" t="s">
        <v>155</v>
      </c>
      <c r="C363" s="24" t="s">
        <v>411</v>
      </c>
      <c r="D363" s="24" t="s">
        <v>361</v>
      </c>
      <c r="E363" s="48" t="s">
        <v>651</v>
      </c>
      <c r="F363" s="29" t="s">
        <v>344</v>
      </c>
      <c r="G363" s="328">
        <f>G364</f>
        <v>0</v>
      </c>
      <c r="I363" s="170"/>
    </row>
    <row r="364" spans="1:9" ht="15.75" hidden="1">
      <c r="A364" s="26" t="s">
        <v>533</v>
      </c>
      <c r="B364" s="37" t="s">
        <v>155</v>
      </c>
      <c r="C364" s="24" t="s">
        <v>411</v>
      </c>
      <c r="D364" s="24" t="s">
        <v>361</v>
      </c>
      <c r="E364" s="48" t="s">
        <v>651</v>
      </c>
      <c r="F364" s="29" t="s">
        <v>371</v>
      </c>
      <c r="G364" s="328">
        <v>0</v>
      </c>
      <c r="I364" s="170"/>
    </row>
    <row r="365" spans="1:9" ht="51" hidden="1">
      <c r="A365" s="407" t="s">
        <v>656</v>
      </c>
      <c r="B365" s="44" t="s">
        <v>155</v>
      </c>
      <c r="C365" s="45" t="s">
        <v>411</v>
      </c>
      <c r="D365" s="45" t="s">
        <v>361</v>
      </c>
      <c r="E365" s="51" t="s">
        <v>652</v>
      </c>
      <c r="F365" s="24"/>
      <c r="G365" s="324">
        <f>G366</f>
        <v>0</v>
      </c>
      <c r="I365" s="170"/>
    </row>
    <row r="366" spans="1:9" ht="15.75" hidden="1">
      <c r="A366" s="28" t="s">
        <v>343</v>
      </c>
      <c r="B366" s="37" t="s">
        <v>155</v>
      </c>
      <c r="C366" s="24" t="s">
        <v>411</v>
      </c>
      <c r="D366" s="24" t="s">
        <v>361</v>
      </c>
      <c r="E366" s="48" t="s">
        <v>652</v>
      </c>
      <c r="F366" s="29" t="s">
        <v>344</v>
      </c>
      <c r="G366" s="328">
        <f>G367</f>
        <v>0</v>
      </c>
      <c r="I366" s="170"/>
    </row>
    <row r="367" spans="1:9" ht="15.75" hidden="1">
      <c r="A367" s="26" t="s">
        <v>533</v>
      </c>
      <c r="B367" s="37" t="s">
        <v>155</v>
      </c>
      <c r="C367" s="24" t="s">
        <v>411</v>
      </c>
      <c r="D367" s="24" t="s">
        <v>361</v>
      </c>
      <c r="E367" s="48" t="s">
        <v>652</v>
      </c>
      <c r="F367" s="29" t="s">
        <v>371</v>
      </c>
      <c r="G367" s="328">
        <v>0</v>
      </c>
      <c r="I367" s="170"/>
    </row>
    <row r="368" spans="1:9" ht="15.75" hidden="1">
      <c r="A368" s="26"/>
      <c r="B368" s="37"/>
      <c r="C368" s="24"/>
      <c r="D368" s="24"/>
      <c r="E368" s="48"/>
      <c r="F368" s="24"/>
      <c r="G368" s="328"/>
      <c r="I368" s="170"/>
    </row>
    <row r="369" spans="1:9" ht="15.75" hidden="1">
      <c r="A369" s="26"/>
      <c r="B369" s="37"/>
      <c r="C369" s="24"/>
      <c r="D369" s="24"/>
      <c r="E369" s="48"/>
      <c r="F369" s="24"/>
      <c r="G369" s="328"/>
      <c r="I369" s="170"/>
    </row>
    <row r="370" spans="1:9" ht="130.5" customHeight="1" hidden="1">
      <c r="A370" s="400" t="s">
        <v>654</v>
      </c>
      <c r="B370" s="401" t="s">
        <v>155</v>
      </c>
      <c r="C370" s="402" t="s">
        <v>411</v>
      </c>
      <c r="D370" s="402" t="s">
        <v>361</v>
      </c>
      <c r="E370" s="403" t="s">
        <v>655</v>
      </c>
      <c r="F370" s="24"/>
      <c r="G370" s="324">
        <f>G371</f>
        <v>0</v>
      </c>
      <c r="I370" s="170"/>
    </row>
    <row r="371" spans="1:9" ht="15.75" hidden="1">
      <c r="A371" s="28" t="s">
        <v>343</v>
      </c>
      <c r="B371" s="37" t="s">
        <v>155</v>
      </c>
      <c r="C371" s="24" t="s">
        <v>411</v>
      </c>
      <c r="D371" s="24" t="s">
        <v>361</v>
      </c>
      <c r="E371" s="48" t="s">
        <v>655</v>
      </c>
      <c r="F371" s="24" t="s">
        <v>344</v>
      </c>
      <c r="G371" s="328">
        <f>G372</f>
        <v>0</v>
      </c>
      <c r="I371" s="170"/>
    </row>
    <row r="372" spans="1:9" ht="15.75" hidden="1">
      <c r="A372" s="26" t="s">
        <v>533</v>
      </c>
      <c r="B372" s="37" t="s">
        <v>155</v>
      </c>
      <c r="C372" s="24" t="s">
        <v>411</v>
      </c>
      <c r="D372" s="24" t="s">
        <v>361</v>
      </c>
      <c r="E372" s="48" t="s">
        <v>655</v>
      </c>
      <c r="F372" s="24" t="s">
        <v>371</v>
      </c>
      <c r="G372" s="328">
        <v>0</v>
      </c>
      <c r="I372" s="170"/>
    </row>
    <row r="373" spans="1:9" ht="15.75" hidden="1">
      <c r="A373" s="26"/>
      <c r="B373" s="37"/>
      <c r="C373" s="24"/>
      <c r="D373" s="24"/>
      <c r="E373" s="48"/>
      <c r="F373" s="24"/>
      <c r="G373" s="328"/>
      <c r="I373" s="170"/>
    </row>
    <row r="374" spans="1:9" ht="15.75" hidden="1">
      <c r="A374" s="26"/>
      <c r="B374" s="37"/>
      <c r="C374" s="24"/>
      <c r="D374" s="24"/>
      <c r="E374" s="48"/>
      <c r="F374" s="24"/>
      <c r="G374" s="328"/>
      <c r="I374" s="170"/>
    </row>
    <row r="375" spans="1:7" ht="15.75">
      <c r="A375" s="192" t="s">
        <v>410</v>
      </c>
      <c r="B375" s="37"/>
      <c r="C375" s="201"/>
      <c r="D375" s="201"/>
      <c r="E375" s="48"/>
      <c r="F375" s="201"/>
      <c r="G375" s="368">
        <f>G16+G111+G125+G136+G178+G257+G327+G334+G350+G346</f>
        <v>48926.69239</v>
      </c>
    </row>
    <row r="377" ht="15.75">
      <c r="G377" s="319"/>
    </row>
    <row r="378" ht="15.75">
      <c r="G378" s="214"/>
    </row>
    <row r="379" spans="1:7" s="139" customFormat="1" ht="15.75">
      <c r="A379" s="4"/>
      <c r="B379" s="129"/>
      <c r="C379" s="130"/>
      <c r="D379" s="130"/>
      <c r="E379" s="4"/>
      <c r="F379" s="130"/>
      <c r="G379" s="127"/>
    </row>
    <row r="381" ht="15.75">
      <c r="G381" s="319"/>
    </row>
    <row r="384" spans="1:7" ht="15.75">
      <c r="A384" s="139"/>
      <c r="B384" s="20"/>
      <c r="C384" s="215"/>
      <c r="D384" s="215"/>
      <c r="E384" s="139"/>
      <c r="F384" s="215"/>
      <c r="G384" s="216"/>
    </row>
    <row r="387" spans="1:7" s="139" customFormat="1" ht="15.75">
      <c r="A387" s="4"/>
      <c r="B387" s="129"/>
      <c r="C387" s="130"/>
      <c r="D387" s="130"/>
      <c r="E387" s="4"/>
      <c r="F387" s="130"/>
      <c r="G387" s="9"/>
    </row>
    <row r="392" spans="1:7" ht="15.75">
      <c r="A392" s="139"/>
      <c r="B392" s="20"/>
      <c r="C392" s="215"/>
      <c r="D392" s="215"/>
      <c r="E392" s="139"/>
      <c r="F392" s="215"/>
      <c r="G392" s="216"/>
    </row>
    <row r="399" spans="1:7" s="139" customFormat="1" ht="15.75">
      <c r="A399" s="4"/>
      <c r="B399" s="129"/>
      <c r="C399" s="130"/>
      <c r="D399" s="130"/>
      <c r="E399" s="4"/>
      <c r="F399" s="130"/>
      <c r="G399" s="9"/>
    </row>
    <row r="404" spans="1:7" ht="15.75">
      <c r="A404" s="139"/>
      <c r="B404" s="20"/>
      <c r="C404" s="215"/>
      <c r="D404" s="215"/>
      <c r="E404" s="139"/>
      <c r="F404" s="215"/>
      <c r="G404" s="216"/>
    </row>
    <row r="426" spans="1:7" s="139" customFormat="1" ht="15.75">
      <c r="A426" s="4"/>
      <c r="B426" s="129"/>
      <c r="C426" s="130"/>
      <c r="D426" s="130"/>
      <c r="E426" s="4"/>
      <c r="F426" s="130"/>
      <c r="G426" s="9"/>
    </row>
    <row r="431" spans="1:7" ht="15.75">
      <c r="A431" s="139"/>
      <c r="B431" s="20"/>
      <c r="C431" s="215"/>
      <c r="D431" s="215"/>
      <c r="E431" s="139"/>
      <c r="F431" s="215"/>
      <c r="G431" s="216"/>
    </row>
    <row r="435" spans="1:7" s="139" customFormat="1" ht="15.75">
      <c r="A435" s="4"/>
      <c r="B435" s="129"/>
      <c r="C435" s="130"/>
      <c r="D435" s="130"/>
      <c r="E435" s="4"/>
      <c r="F435" s="130"/>
      <c r="G435" s="9"/>
    </row>
    <row r="440" spans="1:7" ht="15.75">
      <c r="A440" s="139"/>
      <c r="B440" s="20"/>
      <c r="C440" s="215"/>
      <c r="D440" s="215"/>
      <c r="E440" s="139"/>
      <c r="F440" s="215"/>
      <c r="G440" s="216"/>
    </row>
    <row r="451" spans="2:5" ht="15.75">
      <c r="B451" s="149"/>
      <c r="C451" s="150"/>
      <c r="D451" s="150"/>
      <c r="E451" s="151"/>
    </row>
    <row r="452" spans="2:5" ht="15.75">
      <c r="B452" s="149"/>
      <c r="C452" s="150"/>
      <c r="D452" s="150"/>
      <c r="E452" s="151"/>
    </row>
    <row r="453" spans="2:5" ht="15.75">
      <c r="B453" s="149"/>
      <c r="C453" s="150"/>
      <c r="D453" s="150"/>
      <c r="E453" s="151"/>
    </row>
    <row r="454" spans="2:5" ht="15.75">
      <c r="B454" s="149"/>
      <c r="C454" s="150"/>
      <c r="D454" s="150"/>
      <c r="E454" s="151"/>
    </row>
    <row r="455" spans="2:5" ht="15.75">
      <c r="B455" s="149"/>
      <c r="C455" s="150"/>
      <c r="D455" s="150"/>
      <c r="E455" s="151"/>
    </row>
  </sheetData>
  <sheetProtection/>
  <mergeCells count="10">
    <mergeCell ref="C8:G8"/>
    <mergeCell ref="C9:G9"/>
    <mergeCell ref="C10:G10"/>
    <mergeCell ref="A12:G12"/>
    <mergeCell ref="C1:G1"/>
    <mergeCell ref="C2:G2"/>
    <mergeCell ref="C3:G3"/>
    <mergeCell ref="C4:G4"/>
    <mergeCell ref="C5:G5"/>
    <mergeCell ref="C6:G6"/>
  </mergeCells>
  <hyperlinks>
    <hyperlink ref="A370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2" t="s">
        <v>80</v>
      </c>
      <c r="F1" s="432"/>
      <c r="G1" s="432"/>
      <c r="H1" s="432"/>
      <c r="I1" s="432"/>
    </row>
    <row r="2" spans="5:9" ht="15.75">
      <c r="E2" s="432" t="s">
        <v>366</v>
      </c>
      <c r="F2" s="432"/>
      <c r="G2" s="432"/>
      <c r="H2" s="432"/>
      <c r="I2" s="432"/>
    </row>
    <row r="3" spans="5:9" ht="15.75">
      <c r="E3" s="432" t="s">
        <v>739</v>
      </c>
      <c r="F3" s="432"/>
      <c r="G3" s="432"/>
      <c r="H3" s="432"/>
      <c r="I3" s="432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712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46" t="s">
        <v>697</v>
      </c>
      <c r="B9" s="446"/>
      <c r="C9" s="446"/>
      <c r="D9" s="446"/>
      <c r="E9" s="446"/>
      <c r="F9" s="446"/>
      <c r="G9" s="446"/>
      <c r="H9" s="446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742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742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742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41"/>
  <sheetViews>
    <sheetView zoomScalePageLayoutView="0" workbookViewId="0" topLeftCell="A5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2" t="s">
        <v>79</v>
      </c>
      <c r="D1" s="432"/>
      <c r="E1" s="432"/>
      <c r="F1" s="432"/>
      <c r="G1" s="432"/>
    </row>
    <row r="2" spans="3:7" ht="15.75" hidden="1">
      <c r="C2" s="432" t="s">
        <v>366</v>
      </c>
      <c r="D2" s="432"/>
      <c r="E2" s="432"/>
      <c r="F2" s="432"/>
      <c r="G2" s="432"/>
    </row>
    <row r="3" spans="3:7" ht="15.75" hidden="1">
      <c r="C3" s="432" t="s">
        <v>683</v>
      </c>
      <c r="D3" s="432"/>
      <c r="E3" s="432"/>
      <c r="F3" s="432"/>
      <c r="G3" s="432"/>
    </row>
    <row r="4" ht="15.75" hidden="1"/>
    <row r="5" spans="3:7" ht="15.75">
      <c r="C5" s="432" t="s">
        <v>643</v>
      </c>
      <c r="D5" s="432"/>
      <c r="E5" s="432"/>
      <c r="F5" s="432"/>
      <c r="G5" s="432"/>
    </row>
    <row r="6" spans="3:7" ht="15.75">
      <c r="C6" s="432" t="s">
        <v>366</v>
      </c>
      <c r="D6" s="432"/>
      <c r="E6" s="432"/>
      <c r="F6" s="432"/>
      <c r="G6" s="432"/>
    </row>
    <row r="7" spans="3:7" ht="15.75">
      <c r="C7" s="432" t="s">
        <v>769</v>
      </c>
      <c r="D7" s="432"/>
      <c r="E7" s="432"/>
      <c r="F7" s="432"/>
      <c r="G7" s="432"/>
    </row>
    <row r="9" spans="1:7" ht="15.75">
      <c r="A9" s="7"/>
      <c r="B9" s="128"/>
      <c r="C9" s="432" t="s">
        <v>586</v>
      </c>
      <c r="D9" s="432"/>
      <c r="E9" s="432"/>
      <c r="F9" s="432"/>
      <c r="G9" s="432"/>
    </row>
    <row r="10" spans="1:7" ht="15.75">
      <c r="A10" s="7"/>
      <c r="B10" s="128"/>
      <c r="C10" s="432" t="s">
        <v>366</v>
      </c>
      <c r="D10" s="432"/>
      <c r="E10" s="432"/>
      <c r="F10" s="432"/>
      <c r="G10" s="432"/>
    </row>
    <row r="11" spans="1:7" ht="15.75">
      <c r="A11" s="7"/>
      <c r="B11" s="128"/>
      <c r="C11" s="432" t="s">
        <v>713</v>
      </c>
      <c r="D11" s="432"/>
      <c r="E11" s="432"/>
      <c r="F11" s="432"/>
      <c r="G11" s="432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46" t="s">
        <v>698</v>
      </c>
      <c r="B13" s="446"/>
      <c r="C13" s="446"/>
      <c r="D13" s="446"/>
      <c r="E13" s="446"/>
      <c r="F13" s="446"/>
      <c r="G13" s="446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G18+G26+G34+G66+G62</f>
        <v>16860.78083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1356.1563800000001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1356.1563800000001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1356.1563800000001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1356.1563800000001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1356.1563800000001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1356.1563800000001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г'!G23</f>
        <v>983.6492500000002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г'!G24</f>
        <v>372.50713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1075.7341099999999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1075.7341099999999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1075.7341099999999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1075.7341099999999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1075.7341099999999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1075.7341099999999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г'!G31</f>
        <v>750.89176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г'!G32</f>
        <v>324.84235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12024.905960000002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G36+G57</f>
        <v>12024.905960000002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12021.305960000002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9376.67078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9376.67078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9376.67078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г'!G39</f>
        <v>6709.843540000001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г'!G40</f>
        <v>5.1636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г'!G41</f>
        <v>2661.66364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G44+G50</f>
        <v>2644.63518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1552.20441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G46+G47+G48+G49</f>
        <v>1552.20441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г'!G45</f>
        <v>430.23385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г'!G46</f>
        <v>420.39349</v>
      </c>
    </row>
    <row r="48" spans="1:7" ht="27" customHeight="1">
      <c r="A48" s="26" t="s">
        <v>730</v>
      </c>
      <c r="B48" s="37"/>
      <c r="C48" s="24" t="s">
        <v>358</v>
      </c>
      <c r="D48" s="24" t="s">
        <v>360</v>
      </c>
      <c r="E48" s="48" t="s">
        <v>114</v>
      </c>
      <c r="F48" s="24" t="s">
        <v>729</v>
      </c>
      <c r="G48" s="179">
        <f>'расх 21 г'!G47</f>
        <v>546.8132</v>
      </c>
    </row>
    <row r="49" spans="1:7" ht="27" customHeight="1">
      <c r="A49" s="26" t="s">
        <v>763</v>
      </c>
      <c r="B49" s="37"/>
      <c r="C49" s="24" t="s">
        <v>358</v>
      </c>
      <c r="D49" s="24" t="s">
        <v>360</v>
      </c>
      <c r="E49" s="48" t="s">
        <v>764</v>
      </c>
      <c r="F49" s="24" t="s">
        <v>729</v>
      </c>
      <c r="G49" s="179">
        <f>'расх 21 г'!G48</f>
        <v>154.76387</v>
      </c>
    </row>
    <row r="50" spans="1:7" ht="16.5" customHeight="1">
      <c r="A50" s="26" t="s">
        <v>45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235</v>
      </c>
      <c r="G50" s="304">
        <f>G51+G54+G53</f>
        <v>1092.43077</v>
      </c>
    </row>
    <row r="51" spans="1:7" ht="16.5" customHeight="1" hidden="1">
      <c r="A51" s="26" t="s">
        <v>236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237</v>
      </c>
      <c r="G51" s="304">
        <f>G52</f>
        <v>0</v>
      </c>
    </row>
    <row r="52" spans="1:7" ht="66.75" customHeight="1" hidden="1">
      <c r="A52" s="182" t="s">
        <v>238</v>
      </c>
      <c r="B52" s="37" t="s">
        <v>155</v>
      </c>
      <c r="C52" s="24" t="s">
        <v>358</v>
      </c>
      <c r="D52" s="24" t="s">
        <v>360</v>
      </c>
      <c r="E52" s="48" t="s">
        <v>192</v>
      </c>
      <c r="F52" s="24" t="s">
        <v>295</v>
      </c>
      <c r="G52" s="304"/>
    </row>
    <row r="53" spans="1:7" ht="38.25" customHeight="1">
      <c r="A53" s="26" t="s">
        <v>763</v>
      </c>
      <c r="B53" s="37"/>
      <c r="C53" s="24" t="s">
        <v>358</v>
      </c>
      <c r="D53" s="24" t="s">
        <v>360</v>
      </c>
      <c r="E53" s="48" t="s">
        <v>764</v>
      </c>
      <c r="F53" s="24" t="s">
        <v>295</v>
      </c>
      <c r="G53" s="304">
        <f>'расх 21 г'!G52</f>
        <v>1060.23613</v>
      </c>
    </row>
    <row r="54" spans="1:7" ht="18" customHeight="1">
      <c r="A54" s="28" t="s">
        <v>239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198</v>
      </c>
      <c r="G54" s="303">
        <f>G55+G56</f>
        <v>32.19464</v>
      </c>
    </row>
    <row r="55" spans="1:7" ht="17.25" customHeight="1">
      <c r="A55" s="28" t="s">
        <v>240</v>
      </c>
      <c r="B55" s="37" t="s">
        <v>155</v>
      </c>
      <c r="C55" s="24" t="s">
        <v>358</v>
      </c>
      <c r="D55" s="24" t="s">
        <v>360</v>
      </c>
      <c r="E55" s="48" t="s">
        <v>114</v>
      </c>
      <c r="F55" s="24" t="s">
        <v>379</v>
      </c>
      <c r="G55" s="179">
        <f>'расх 21 г'!G54</f>
        <v>12</v>
      </c>
    </row>
    <row r="56" spans="1:7" ht="17.25" customHeight="1">
      <c r="A56" s="28" t="s">
        <v>201</v>
      </c>
      <c r="B56" s="37" t="s">
        <v>155</v>
      </c>
      <c r="C56" s="24" t="s">
        <v>358</v>
      </c>
      <c r="D56" s="24" t="s">
        <v>360</v>
      </c>
      <c r="E56" s="48" t="s">
        <v>192</v>
      </c>
      <c r="F56" s="24" t="s">
        <v>200</v>
      </c>
      <c r="G56" s="179">
        <f>'расх 21 г'!G55</f>
        <v>20.19464</v>
      </c>
    </row>
    <row r="57" spans="1:7" ht="29.25" customHeight="1">
      <c r="A57" s="66" t="s">
        <v>241</v>
      </c>
      <c r="B57" s="36" t="s">
        <v>155</v>
      </c>
      <c r="C57" s="50" t="s">
        <v>358</v>
      </c>
      <c r="D57" s="50" t="s">
        <v>360</v>
      </c>
      <c r="E57" s="74" t="s">
        <v>116</v>
      </c>
      <c r="F57" s="50"/>
      <c r="G57" s="173">
        <f>G58</f>
        <v>3.6</v>
      </c>
    </row>
    <row r="58" spans="1:7" ht="30.75" customHeight="1">
      <c r="A58" s="183" t="s">
        <v>204</v>
      </c>
      <c r="B58" s="44" t="s">
        <v>155</v>
      </c>
      <c r="C58" s="45" t="s">
        <v>358</v>
      </c>
      <c r="D58" s="45" t="s">
        <v>360</v>
      </c>
      <c r="E58" s="51" t="s">
        <v>115</v>
      </c>
      <c r="F58" s="45"/>
      <c r="G58" s="175">
        <f>G59</f>
        <v>3.6</v>
      </c>
    </row>
    <row r="59" spans="1:7" ht="30.75" customHeight="1">
      <c r="A59" s="28" t="s">
        <v>232</v>
      </c>
      <c r="B59" s="37" t="s">
        <v>155</v>
      </c>
      <c r="C59" s="45" t="s">
        <v>358</v>
      </c>
      <c r="D59" s="45" t="s">
        <v>360</v>
      </c>
      <c r="E59" s="51" t="s">
        <v>115</v>
      </c>
      <c r="F59" s="29" t="s">
        <v>233</v>
      </c>
      <c r="G59" s="175">
        <f>G60</f>
        <v>3.6</v>
      </c>
    </row>
    <row r="60" spans="1:7" ht="30.75" customHeight="1">
      <c r="A60" s="125" t="s">
        <v>234</v>
      </c>
      <c r="B60" s="37" t="s">
        <v>155</v>
      </c>
      <c r="C60" s="24" t="s">
        <v>358</v>
      </c>
      <c r="D60" s="24" t="s">
        <v>360</v>
      </c>
      <c r="E60" s="48" t="s">
        <v>115</v>
      </c>
      <c r="F60" s="24" t="s">
        <v>195</v>
      </c>
      <c r="G60" s="181">
        <f>G61</f>
        <v>3.6</v>
      </c>
    </row>
    <row r="61" spans="1:7" ht="25.5" customHeight="1">
      <c r="A61" s="26" t="s">
        <v>453</v>
      </c>
      <c r="B61" s="37" t="s">
        <v>155</v>
      </c>
      <c r="C61" s="24" t="s">
        <v>358</v>
      </c>
      <c r="D61" s="24" t="s">
        <v>360</v>
      </c>
      <c r="E61" s="48" t="s">
        <v>115</v>
      </c>
      <c r="F61" s="24" t="s">
        <v>377</v>
      </c>
      <c r="G61" s="179">
        <f>'расх 21 г'!G60</f>
        <v>3.6</v>
      </c>
    </row>
    <row r="62" spans="1:7" ht="25.5" customHeight="1">
      <c r="A62" s="64" t="s">
        <v>753</v>
      </c>
      <c r="B62" s="37"/>
      <c r="C62" s="50" t="s">
        <v>358</v>
      </c>
      <c r="D62" s="50" t="s">
        <v>754</v>
      </c>
      <c r="E62" s="74" t="s">
        <v>116</v>
      </c>
      <c r="F62" s="24"/>
      <c r="G62" s="178">
        <f>G63</f>
        <v>203.64</v>
      </c>
    </row>
    <row r="63" spans="1:7" ht="25.5" customHeight="1">
      <c r="A63" s="28" t="s">
        <v>232</v>
      </c>
      <c r="B63" s="37"/>
      <c r="C63" s="29" t="s">
        <v>358</v>
      </c>
      <c r="D63" s="29" t="s">
        <v>754</v>
      </c>
      <c r="E63" s="48" t="s">
        <v>755</v>
      </c>
      <c r="F63" s="24" t="s">
        <v>233</v>
      </c>
      <c r="G63" s="179">
        <f>G64</f>
        <v>203.64</v>
      </c>
    </row>
    <row r="64" spans="1:7" ht="25.5" customHeight="1">
      <c r="A64" s="125" t="s">
        <v>234</v>
      </c>
      <c r="B64" s="37"/>
      <c r="C64" s="29" t="s">
        <v>358</v>
      </c>
      <c r="D64" s="29" t="s">
        <v>754</v>
      </c>
      <c r="E64" s="48" t="s">
        <v>755</v>
      </c>
      <c r="F64" s="24" t="s">
        <v>195</v>
      </c>
      <c r="G64" s="179">
        <f>G65</f>
        <v>203.64</v>
      </c>
    </row>
    <row r="65" spans="1:7" ht="25.5" customHeight="1">
      <c r="A65" s="26" t="s">
        <v>453</v>
      </c>
      <c r="B65" s="37"/>
      <c r="C65" s="29" t="s">
        <v>358</v>
      </c>
      <c r="D65" s="29" t="s">
        <v>754</v>
      </c>
      <c r="E65" s="48" t="s">
        <v>755</v>
      </c>
      <c r="F65" s="24" t="s">
        <v>377</v>
      </c>
      <c r="G65" s="179">
        <f>'расх 21 г'!G64</f>
        <v>203.64</v>
      </c>
    </row>
    <row r="66" spans="1:7" s="160" customFormat="1" ht="14.25" customHeight="1">
      <c r="A66" s="54" t="s">
        <v>382</v>
      </c>
      <c r="B66" s="36" t="s">
        <v>155</v>
      </c>
      <c r="C66" s="101" t="s">
        <v>358</v>
      </c>
      <c r="D66" s="101" t="s">
        <v>369</v>
      </c>
      <c r="E66" s="148"/>
      <c r="F66" s="101"/>
      <c r="G66" s="327">
        <f>G67+G78</f>
        <v>2200.34438</v>
      </c>
    </row>
    <row r="67" spans="1:7" ht="29.25" customHeight="1">
      <c r="A67" s="66" t="s">
        <v>241</v>
      </c>
      <c r="B67" s="58" t="s">
        <v>155</v>
      </c>
      <c r="C67" s="50" t="s">
        <v>358</v>
      </c>
      <c r="D67" s="50" t="s">
        <v>369</v>
      </c>
      <c r="E67" s="74" t="s">
        <v>116</v>
      </c>
      <c r="F67" s="50"/>
      <c r="G67" s="347">
        <f>G68</f>
        <v>182.99999999999997</v>
      </c>
    </row>
    <row r="68" spans="1:7" s="139" customFormat="1" ht="29.25" customHeight="1">
      <c r="A68" s="184" t="s">
        <v>205</v>
      </c>
      <c r="B68" s="37" t="s">
        <v>155</v>
      </c>
      <c r="C68" s="62" t="s">
        <v>358</v>
      </c>
      <c r="D68" s="62" t="s">
        <v>369</v>
      </c>
      <c r="E68" s="51" t="s">
        <v>603</v>
      </c>
      <c r="F68" s="62"/>
      <c r="G68" s="324">
        <f>G69+G73</f>
        <v>182.99999999999997</v>
      </c>
    </row>
    <row r="69" spans="1:7" s="139" customFormat="1" ht="43.5" customHeight="1">
      <c r="A69" s="59" t="s">
        <v>228</v>
      </c>
      <c r="B69" s="37" t="s">
        <v>155</v>
      </c>
      <c r="C69" s="40" t="s">
        <v>358</v>
      </c>
      <c r="D69" s="40" t="s">
        <v>369</v>
      </c>
      <c r="E69" s="71" t="s">
        <v>603</v>
      </c>
      <c r="F69" s="40" t="s">
        <v>536</v>
      </c>
      <c r="G69" s="324">
        <f>G70</f>
        <v>134.98424999999997</v>
      </c>
    </row>
    <row r="70" spans="1:7" ht="17.25" customHeight="1">
      <c r="A70" s="125" t="s">
        <v>194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5" t="s">
        <v>460</v>
      </c>
      <c r="G70" s="328">
        <f>G71+G72</f>
        <v>134.98424999999997</v>
      </c>
    </row>
    <row r="71" spans="1:7" ht="15.75">
      <c r="A71" s="125" t="s">
        <v>186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373</v>
      </c>
      <c r="G71" s="179">
        <f>'расх 21 г'!G70</f>
        <v>103.53658999999999</v>
      </c>
    </row>
    <row r="72" spans="1:7" ht="38.25">
      <c r="A72" s="125" t="s">
        <v>188</v>
      </c>
      <c r="B72" s="37" t="s">
        <v>155</v>
      </c>
      <c r="C72" s="25" t="s">
        <v>358</v>
      </c>
      <c r="D72" s="25" t="s">
        <v>369</v>
      </c>
      <c r="E72" s="71" t="s">
        <v>603</v>
      </c>
      <c r="F72" s="24" t="s">
        <v>189</v>
      </c>
      <c r="G72" s="179">
        <f>'расх 21 г'!G71</f>
        <v>31.44766</v>
      </c>
    </row>
    <row r="73" spans="1:7" ht="25.5">
      <c r="A73" s="28" t="s">
        <v>232</v>
      </c>
      <c r="B73" s="37" t="s">
        <v>155</v>
      </c>
      <c r="C73" s="25" t="s">
        <v>358</v>
      </c>
      <c r="D73" s="25" t="s">
        <v>369</v>
      </c>
      <c r="E73" s="71" t="s">
        <v>603</v>
      </c>
      <c r="F73" s="24" t="s">
        <v>233</v>
      </c>
      <c r="G73" s="303">
        <f>G74</f>
        <v>48.01575</v>
      </c>
    </row>
    <row r="74" spans="1:7" ht="25.5">
      <c r="A74" s="125" t="s">
        <v>196</v>
      </c>
      <c r="B74" s="37" t="s">
        <v>155</v>
      </c>
      <c r="C74" s="25" t="s">
        <v>358</v>
      </c>
      <c r="D74" s="25" t="s">
        <v>369</v>
      </c>
      <c r="E74" s="71" t="s">
        <v>603</v>
      </c>
      <c r="F74" s="24" t="s">
        <v>195</v>
      </c>
      <c r="G74" s="303">
        <f>G75+G76+G77</f>
        <v>48.01575</v>
      </c>
    </row>
    <row r="75" spans="1:7" ht="25.5">
      <c r="A75" s="26" t="s">
        <v>375</v>
      </c>
      <c r="B75" s="37" t="s">
        <v>155</v>
      </c>
      <c r="C75" s="25" t="s">
        <v>358</v>
      </c>
      <c r="D75" s="25" t="s">
        <v>369</v>
      </c>
      <c r="E75" s="71" t="s">
        <v>603</v>
      </c>
      <c r="F75" s="24" t="s">
        <v>376</v>
      </c>
      <c r="G75" s="179">
        <f>'расх 21 г'!G74</f>
        <v>8.151</v>
      </c>
    </row>
    <row r="76" spans="1:7" ht="28.5" customHeight="1">
      <c r="A76" s="26" t="s">
        <v>453</v>
      </c>
      <c r="B76" s="37" t="s">
        <v>155</v>
      </c>
      <c r="C76" s="25" t="s">
        <v>358</v>
      </c>
      <c r="D76" s="25" t="s">
        <v>369</v>
      </c>
      <c r="E76" s="71" t="s">
        <v>603</v>
      </c>
      <c r="F76" s="24" t="s">
        <v>377</v>
      </c>
      <c r="G76" s="179">
        <f>'расх 21 г'!G75</f>
        <v>9.880749999999999</v>
      </c>
    </row>
    <row r="77" spans="1:7" ht="28.5" customHeight="1">
      <c r="A77" s="26" t="s">
        <v>730</v>
      </c>
      <c r="B77" s="37"/>
      <c r="C77" s="25" t="s">
        <v>358</v>
      </c>
      <c r="D77" s="25" t="s">
        <v>369</v>
      </c>
      <c r="E77" s="71" t="s">
        <v>603</v>
      </c>
      <c r="F77" s="24" t="s">
        <v>729</v>
      </c>
      <c r="G77" s="179">
        <f>'расх 21 г'!G76</f>
        <v>29.983999999999998</v>
      </c>
    </row>
    <row r="78" spans="1:7" s="185" customFormat="1" ht="28.5" customHeight="1">
      <c r="A78" s="64" t="s">
        <v>207</v>
      </c>
      <c r="B78" s="58" t="s">
        <v>155</v>
      </c>
      <c r="C78" s="69" t="s">
        <v>358</v>
      </c>
      <c r="D78" s="69" t="s">
        <v>369</v>
      </c>
      <c r="E78" s="74" t="s">
        <v>118</v>
      </c>
      <c r="F78" s="50"/>
      <c r="G78" s="320">
        <f>G84+G104+G79+G88+G92+G95+G98+G108</f>
        <v>2017.34438</v>
      </c>
    </row>
    <row r="79" spans="1:27" s="185" customFormat="1" ht="28.5" customHeight="1" hidden="1">
      <c r="A79" s="46" t="s">
        <v>265</v>
      </c>
      <c r="B79" s="44" t="s">
        <v>155</v>
      </c>
      <c r="C79" s="312" t="s">
        <v>358</v>
      </c>
      <c r="D79" s="312" t="s">
        <v>369</v>
      </c>
      <c r="E79" s="313" t="s">
        <v>266</v>
      </c>
      <c r="F79" s="50"/>
      <c r="G79" s="305">
        <f>G80</f>
        <v>0</v>
      </c>
      <c r="H79" s="318"/>
      <c r="I79" s="318"/>
      <c r="J79" s="318"/>
      <c r="K79" s="318"/>
      <c r="L79" s="318"/>
      <c r="M79" s="315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</row>
    <row r="80" spans="1:27" s="185" customFormat="1" ht="15.75" hidden="1">
      <c r="A80" s="26" t="s">
        <v>45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235</v>
      </c>
      <c r="G80" s="124">
        <f>G81</f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27" s="185" customFormat="1" ht="15.75" hidden="1">
      <c r="A81" s="26" t="s">
        <v>236</v>
      </c>
      <c r="B81" s="37" t="s">
        <v>155</v>
      </c>
      <c r="C81" s="22" t="s">
        <v>358</v>
      </c>
      <c r="D81" s="22" t="s">
        <v>369</v>
      </c>
      <c r="E81" s="314" t="s">
        <v>266</v>
      </c>
      <c r="F81" s="29" t="s">
        <v>237</v>
      </c>
      <c r="G81" s="124">
        <f>G82</f>
        <v>0</v>
      </c>
      <c r="H81" s="318"/>
      <c r="I81" s="318"/>
      <c r="J81" s="318"/>
      <c r="K81" s="318"/>
      <c r="L81" s="318"/>
      <c r="M81" s="315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</row>
    <row r="82" spans="1:27" s="185" customFormat="1" ht="15.75" hidden="1">
      <c r="A82" s="26" t="s">
        <v>236</v>
      </c>
      <c r="B82" s="37" t="s">
        <v>155</v>
      </c>
      <c r="C82" s="22" t="s">
        <v>358</v>
      </c>
      <c r="D82" s="22" t="s">
        <v>369</v>
      </c>
      <c r="E82" s="314" t="s">
        <v>266</v>
      </c>
      <c r="F82" s="29" t="s">
        <v>295</v>
      </c>
      <c r="G82" s="124">
        <v>0</v>
      </c>
      <c r="H82" s="318"/>
      <c r="I82" s="318"/>
      <c r="J82" s="318"/>
      <c r="K82" s="318"/>
      <c r="L82" s="318"/>
      <c r="M82" s="315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</row>
    <row r="83" spans="1:7" s="185" customFormat="1" ht="28.5" customHeight="1" hidden="1">
      <c r="A83" s="64"/>
      <c r="B83" s="58"/>
      <c r="C83" s="69"/>
      <c r="D83" s="69"/>
      <c r="E83" s="74"/>
      <c r="F83" s="50"/>
      <c r="G83" s="173"/>
    </row>
    <row r="84" spans="1:7" s="139" customFormat="1" ht="28.5" customHeight="1">
      <c r="A84" s="46" t="s">
        <v>208</v>
      </c>
      <c r="B84" s="44" t="s">
        <v>155</v>
      </c>
      <c r="C84" s="62" t="s">
        <v>358</v>
      </c>
      <c r="D84" s="62" t="s">
        <v>369</v>
      </c>
      <c r="E84" s="51" t="s">
        <v>119</v>
      </c>
      <c r="F84" s="45"/>
      <c r="G84" s="351">
        <f>G85</f>
        <v>69</v>
      </c>
    </row>
    <row r="85" spans="1:7" s="139" customFormat="1" ht="28.5" customHeight="1">
      <c r="A85" s="28" t="s">
        <v>232</v>
      </c>
      <c r="B85" s="37" t="s">
        <v>155</v>
      </c>
      <c r="C85" s="40" t="s">
        <v>358</v>
      </c>
      <c r="D85" s="40" t="s">
        <v>369</v>
      </c>
      <c r="E85" s="71" t="s">
        <v>119</v>
      </c>
      <c r="F85" s="29" t="s">
        <v>233</v>
      </c>
      <c r="G85" s="351">
        <f>G86</f>
        <v>69</v>
      </c>
    </row>
    <row r="86" spans="1:7" s="139" customFormat="1" ht="28.5" customHeight="1">
      <c r="A86" s="125" t="s">
        <v>234</v>
      </c>
      <c r="B86" s="37" t="s">
        <v>155</v>
      </c>
      <c r="C86" s="40" t="s">
        <v>358</v>
      </c>
      <c r="D86" s="40" t="s">
        <v>369</v>
      </c>
      <c r="E86" s="71" t="s">
        <v>119</v>
      </c>
      <c r="F86" s="29" t="s">
        <v>195</v>
      </c>
      <c r="G86" s="351">
        <f>G87</f>
        <v>69</v>
      </c>
    </row>
    <row r="87" spans="1:7" ht="27" customHeight="1">
      <c r="A87" s="26" t="s">
        <v>453</v>
      </c>
      <c r="B87" s="37" t="s">
        <v>155</v>
      </c>
      <c r="C87" s="40" t="s">
        <v>358</v>
      </c>
      <c r="D87" s="25" t="s">
        <v>369</v>
      </c>
      <c r="E87" s="48" t="s">
        <v>119</v>
      </c>
      <c r="F87" s="24" t="s">
        <v>377</v>
      </c>
      <c r="G87" s="179">
        <f>'расх 21 г'!G86</f>
        <v>69</v>
      </c>
    </row>
    <row r="88" spans="1:7" ht="27" customHeight="1">
      <c r="A88" s="46" t="s">
        <v>555</v>
      </c>
      <c r="B88" s="37"/>
      <c r="C88" s="62" t="s">
        <v>358</v>
      </c>
      <c r="D88" s="62" t="s">
        <v>369</v>
      </c>
      <c r="E88" s="51" t="s">
        <v>556</v>
      </c>
      <c r="F88" s="24" t="s">
        <v>233</v>
      </c>
      <c r="G88" s="303">
        <f>G89</f>
        <v>0</v>
      </c>
    </row>
    <row r="89" spans="1:7" ht="27" customHeight="1">
      <c r="A89" s="26" t="s">
        <v>557</v>
      </c>
      <c r="B89" s="37"/>
      <c r="C89" s="40" t="s">
        <v>358</v>
      </c>
      <c r="D89" s="40" t="s">
        <v>369</v>
      </c>
      <c r="E89" s="71" t="s">
        <v>556</v>
      </c>
      <c r="F89" s="24" t="s">
        <v>195</v>
      </c>
      <c r="G89" s="303">
        <f>G90</f>
        <v>0</v>
      </c>
    </row>
    <row r="90" spans="1:7" ht="27" customHeight="1">
      <c r="A90" s="26"/>
      <c r="B90" s="37"/>
      <c r="C90" s="40" t="s">
        <v>358</v>
      </c>
      <c r="D90" s="40" t="s">
        <v>369</v>
      </c>
      <c r="E90" s="71" t="s">
        <v>556</v>
      </c>
      <c r="F90" s="24" t="s">
        <v>377</v>
      </c>
      <c r="G90" s="179">
        <f>'расх 21 г'!G89</f>
        <v>0</v>
      </c>
    </row>
    <row r="91" spans="1:7" ht="27" customHeight="1" hidden="1">
      <c r="A91" s="26"/>
      <c r="B91" s="37"/>
      <c r="C91" s="40"/>
      <c r="D91" s="25"/>
      <c r="E91" s="48"/>
      <c r="F91" s="24"/>
      <c r="G91" s="303"/>
    </row>
    <row r="92" spans="1:7" ht="27" customHeight="1">
      <c r="A92" s="46" t="s">
        <v>555</v>
      </c>
      <c r="B92" s="37"/>
      <c r="C92" s="62" t="s">
        <v>358</v>
      </c>
      <c r="D92" s="62" t="s">
        <v>369</v>
      </c>
      <c r="E92" s="51" t="s">
        <v>559</v>
      </c>
      <c r="F92" s="24" t="s">
        <v>233</v>
      </c>
      <c r="G92" s="303">
        <f>G93</f>
        <v>0</v>
      </c>
    </row>
    <row r="93" spans="1:7" ht="27" customHeight="1">
      <c r="A93" s="26" t="s">
        <v>558</v>
      </c>
      <c r="B93" s="37"/>
      <c r="C93" s="40" t="s">
        <v>358</v>
      </c>
      <c r="D93" s="40" t="s">
        <v>369</v>
      </c>
      <c r="E93" s="71" t="s">
        <v>559</v>
      </c>
      <c r="F93" s="24" t="s">
        <v>195</v>
      </c>
      <c r="G93" s="303">
        <f>G94</f>
        <v>0</v>
      </c>
    </row>
    <row r="94" spans="1:7" ht="27" customHeight="1">
      <c r="A94" s="26"/>
      <c r="B94" s="37"/>
      <c r="C94" s="40" t="s">
        <v>358</v>
      </c>
      <c r="D94" s="40" t="s">
        <v>369</v>
      </c>
      <c r="E94" s="71" t="s">
        <v>559</v>
      </c>
      <c r="F94" s="24" t="s">
        <v>377</v>
      </c>
      <c r="G94" s="303">
        <f>'расх 21 г'!G91</f>
        <v>0</v>
      </c>
    </row>
    <row r="95" spans="1:7" ht="27" customHeight="1">
      <c r="A95" s="46" t="s">
        <v>555</v>
      </c>
      <c r="B95" s="37"/>
      <c r="C95" s="62" t="s">
        <v>358</v>
      </c>
      <c r="D95" s="62" t="s">
        <v>369</v>
      </c>
      <c r="E95" s="51" t="s">
        <v>561</v>
      </c>
      <c r="F95" s="24" t="s">
        <v>233</v>
      </c>
      <c r="G95" s="303">
        <f>G96</f>
        <v>0</v>
      </c>
    </row>
    <row r="96" spans="1:7" ht="27" customHeight="1">
      <c r="A96" s="26" t="s">
        <v>560</v>
      </c>
      <c r="B96" s="37"/>
      <c r="C96" s="40" t="s">
        <v>358</v>
      </c>
      <c r="D96" s="40" t="s">
        <v>369</v>
      </c>
      <c r="E96" s="71" t="s">
        <v>561</v>
      </c>
      <c r="F96" s="24" t="s">
        <v>195</v>
      </c>
      <c r="G96" s="303">
        <f>G97</f>
        <v>0</v>
      </c>
    </row>
    <row r="97" spans="1:7" ht="27" customHeight="1">
      <c r="A97" s="26"/>
      <c r="B97" s="37"/>
      <c r="C97" s="40" t="s">
        <v>358</v>
      </c>
      <c r="D97" s="40" t="s">
        <v>369</v>
      </c>
      <c r="E97" s="71" t="s">
        <v>561</v>
      </c>
      <c r="F97" s="24" t="s">
        <v>377</v>
      </c>
      <c r="G97" s="179">
        <f>'расх 21 г'!G96</f>
        <v>0</v>
      </c>
    </row>
    <row r="98" spans="1:7" ht="27" customHeight="1">
      <c r="A98" s="46" t="s">
        <v>555</v>
      </c>
      <c r="B98" s="37"/>
      <c r="C98" s="62" t="s">
        <v>358</v>
      </c>
      <c r="D98" s="62" t="s">
        <v>369</v>
      </c>
      <c r="E98" s="51" t="s">
        <v>576</v>
      </c>
      <c r="F98" s="24"/>
      <c r="G98" s="303">
        <f>G99</f>
        <v>403.76099999999997</v>
      </c>
    </row>
    <row r="99" spans="1:7" ht="27" customHeight="1">
      <c r="A99" s="26" t="s">
        <v>577</v>
      </c>
      <c r="B99" s="37"/>
      <c r="C99" s="40" t="s">
        <v>358</v>
      </c>
      <c r="D99" s="40" t="s">
        <v>369</v>
      </c>
      <c r="E99" s="71" t="s">
        <v>576</v>
      </c>
      <c r="F99" s="29" t="s">
        <v>233</v>
      </c>
      <c r="G99" s="303">
        <f>G100</f>
        <v>403.76099999999997</v>
      </c>
    </row>
    <row r="100" spans="1:7" ht="27" customHeight="1">
      <c r="A100" s="26"/>
      <c r="B100" s="37"/>
      <c r="C100" s="40" t="s">
        <v>358</v>
      </c>
      <c r="D100" s="40" t="s">
        <v>369</v>
      </c>
      <c r="E100" s="71" t="s">
        <v>576</v>
      </c>
      <c r="F100" s="24" t="s">
        <v>195</v>
      </c>
      <c r="G100" s="303">
        <f>G101</f>
        <v>403.76099999999997</v>
      </c>
    </row>
    <row r="101" spans="1:7" ht="27" customHeight="1">
      <c r="A101" s="26"/>
      <c r="B101" s="37"/>
      <c r="C101" s="40" t="s">
        <v>358</v>
      </c>
      <c r="D101" s="40" t="s">
        <v>369</v>
      </c>
      <c r="E101" s="71" t="s">
        <v>576</v>
      </c>
      <c r="F101" s="24" t="s">
        <v>377</v>
      </c>
      <c r="G101" s="179">
        <f>'расх 21 г'!G100</f>
        <v>403.76099999999997</v>
      </c>
    </row>
    <row r="102" spans="1:7" ht="27" customHeight="1" hidden="1">
      <c r="A102" s="26"/>
      <c r="B102" s="37"/>
      <c r="C102" s="40"/>
      <c r="D102" s="25"/>
      <c r="E102" s="48"/>
      <c r="F102" s="24"/>
      <c r="G102" s="303"/>
    </row>
    <row r="103" spans="1:7" ht="27" customHeight="1" hidden="1">
      <c r="A103" s="26"/>
      <c r="B103" s="37"/>
      <c r="C103" s="40"/>
      <c r="D103" s="25"/>
      <c r="E103" s="48"/>
      <c r="F103" s="24"/>
      <c r="G103" s="303"/>
    </row>
    <row r="104" spans="1:7" ht="16.5" customHeight="1">
      <c r="A104" s="46" t="s">
        <v>242</v>
      </c>
      <c r="B104" s="44" t="s">
        <v>155</v>
      </c>
      <c r="C104" s="62" t="s">
        <v>358</v>
      </c>
      <c r="D104" s="62" t="s">
        <v>369</v>
      </c>
      <c r="E104" s="51" t="s">
        <v>243</v>
      </c>
      <c r="F104" s="45"/>
      <c r="G104" s="351">
        <f>G105</f>
        <v>43.218</v>
      </c>
    </row>
    <row r="105" spans="1:7" ht="17.25" customHeight="1">
      <c r="A105" s="26" t="s">
        <v>45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235</v>
      </c>
      <c r="G105" s="303">
        <f>G106</f>
        <v>43.218</v>
      </c>
    </row>
    <row r="106" spans="1:7" ht="18" customHeight="1">
      <c r="A106" s="28" t="s">
        <v>239</v>
      </c>
      <c r="B106" s="37" t="s">
        <v>155</v>
      </c>
      <c r="C106" s="40" t="s">
        <v>358</v>
      </c>
      <c r="D106" s="25" t="s">
        <v>369</v>
      </c>
      <c r="E106" s="48" t="s">
        <v>243</v>
      </c>
      <c r="F106" s="24" t="s">
        <v>198</v>
      </c>
      <c r="G106" s="303">
        <f>G107</f>
        <v>43.218</v>
      </c>
    </row>
    <row r="107" spans="1:7" ht="15.75" customHeight="1">
      <c r="A107" s="26" t="s">
        <v>201</v>
      </c>
      <c r="B107" s="37" t="s">
        <v>155</v>
      </c>
      <c r="C107" s="40" t="s">
        <v>358</v>
      </c>
      <c r="D107" s="25" t="s">
        <v>369</v>
      </c>
      <c r="E107" s="48" t="s">
        <v>243</v>
      </c>
      <c r="F107" s="24" t="s">
        <v>200</v>
      </c>
      <c r="G107" s="179">
        <f>'расх 21 г'!G106</f>
        <v>43.218</v>
      </c>
    </row>
    <row r="108" spans="1:7" ht="15.75" customHeight="1">
      <c r="A108" s="46" t="s">
        <v>579</v>
      </c>
      <c r="B108" s="44"/>
      <c r="C108" s="62" t="s">
        <v>358</v>
      </c>
      <c r="D108" s="62" t="s">
        <v>369</v>
      </c>
      <c r="E108" s="51" t="s">
        <v>266</v>
      </c>
      <c r="F108" s="45"/>
      <c r="G108" s="351">
        <f>G109</f>
        <v>1501.36538</v>
      </c>
    </row>
    <row r="109" spans="1:7" ht="15.75" customHeight="1">
      <c r="A109" s="26" t="s">
        <v>578</v>
      </c>
      <c r="B109" s="37"/>
      <c r="C109" s="40" t="s">
        <v>358</v>
      </c>
      <c r="D109" s="25" t="s">
        <v>369</v>
      </c>
      <c r="E109" s="48" t="s">
        <v>266</v>
      </c>
      <c r="F109" s="24" t="s">
        <v>235</v>
      </c>
      <c r="G109" s="303">
        <f>G110</f>
        <v>1501.36538</v>
      </c>
    </row>
    <row r="110" spans="1:7" ht="15.75" customHeight="1">
      <c r="A110" s="26"/>
      <c r="B110" s="37"/>
      <c r="C110" s="40" t="s">
        <v>358</v>
      </c>
      <c r="D110" s="25" t="s">
        <v>369</v>
      </c>
      <c r="E110" s="48" t="s">
        <v>266</v>
      </c>
      <c r="F110" s="24" t="s">
        <v>237</v>
      </c>
      <c r="G110" s="303">
        <f>G111</f>
        <v>1501.36538</v>
      </c>
    </row>
    <row r="111" spans="1:7" ht="15.75" customHeight="1">
      <c r="A111" s="26"/>
      <c r="B111" s="37"/>
      <c r="C111" s="40" t="s">
        <v>358</v>
      </c>
      <c r="D111" s="25" t="s">
        <v>369</v>
      </c>
      <c r="E111" s="48" t="s">
        <v>266</v>
      </c>
      <c r="F111" s="24" t="s">
        <v>295</v>
      </c>
      <c r="G111" s="179">
        <f>'расх 21 г'!G110</f>
        <v>1501.36538</v>
      </c>
    </row>
    <row r="112" spans="1:7" s="189" customFormat="1" ht="15" customHeight="1">
      <c r="A112" s="186" t="s">
        <v>383</v>
      </c>
      <c r="B112" s="36" t="s">
        <v>155</v>
      </c>
      <c r="C112" s="187" t="s">
        <v>359</v>
      </c>
      <c r="D112" s="187"/>
      <c r="E112" s="48"/>
      <c r="F112" s="187"/>
      <c r="G112" s="350">
        <f>G113</f>
        <v>709.9999999999999</v>
      </c>
    </row>
    <row r="113" spans="1:7" s="68" customFormat="1" ht="15" customHeight="1">
      <c r="A113" s="190" t="s">
        <v>384</v>
      </c>
      <c r="B113" s="36" t="s">
        <v>155</v>
      </c>
      <c r="C113" s="101" t="s">
        <v>359</v>
      </c>
      <c r="D113" s="101" t="s">
        <v>361</v>
      </c>
      <c r="E113" s="148"/>
      <c r="F113" s="101"/>
      <c r="G113" s="327">
        <f>G114</f>
        <v>709.9999999999999</v>
      </c>
    </row>
    <row r="114" spans="1:7" ht="30" customHeight="1">
      <c r="A114" s="66" t="s">
        <v>241</v>
      </c>
      <c r="B114" s="58" t="s">
        <v>155</v>
      </c>
      <c r="C114" s="69" t="s">
        <v>359</v>
      </c>
      <c r="D114" s="69" t="s">
        <v>361</v>
      </c>
      <c r="E114" s="74" t="s">
        <v>116</v>
      </c>
      <c r="F114" s="69"/>
      <c r="G114" s="344">
        <f>G115</f>
        <v>709.9999999999999</v>
      </c>
    </row>
    <row r="115" spans="1:7" s="139" customFormat="1" ht="27.75" customHeight="1">
      <c r="A115" s="184" t="s">
        <v>385</v>
      </c>
      <c r="B115" s="37" t="s">
        <v>155</v>
      </c>
      <c r="C115" s="62" t="s">
        <v>359</v>
      </c>
      <c r="D115" s="62" t="s">
        <v>361</v>
      </c>
      <c r="E115" s="51" t="s">
        <v>120</v>
      </c>
      <c r="F115" s="62"/>
      <c r="G115" s="324">
        <f>G116+G121</f>
        <v>709.9999999999999</v>
      </c>
    </row>
    <row r="116" spans="1:7" s="139" customFormat="1" ht="42" customHeight="1">
      <c r="A116" s="59" t="s">
        <v>228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40" t="s">
        <v>536</v>
      </c>
      <c r="G116" s="324">
        <f>G117</f>
        <v>680.4930499999999</v>
      </c>
    </row>
    <row r="117" spans="1:7" ht="20.25" customHeight="1">
      <c r="A117" s="125" t="s">
        <v>194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5" t="s">
        <v>460</v>
      </c>
      <c r="G117" s="328">
        <f>G118+G119+G120</f>
        <v>680.4930499999999</v>
      </c>
    </row>
    <row r="118" spans="1:7" ht="25.5">
      <c r="A118" s="125" t="s">
        <v>452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373</v>
      </c>
      <c r="G118" s="179">
        <f>'расх 21 г'!G117</f>
        <v>527.23101</v>
      </c>
    </row>
    <row r="119" spans="1:7" ht="15.75">
      <c r="A119" s="125" t="s">
        <v>197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374</v>
      </c>
      <c r="G119" s="179">
        <f>'расх 21 г'!G118</f>
        <v>0</v>
      </c>
    </row>
    <row r="120" spans="1:7" ht="38.25">
      <c r="A120" s="125" t="s">
        <v>188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189</v>
      </c>
      <c r="G120" s="179">
        <f>'расх 21 г'!G119</f>
        <v>153.26203999999998</v>
      </c>
    </row>
    <row r="121" spans="1:7" ht="28.5" customHeight="1">
      <c r="A121" s="28" t="s">
        <v>232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233</v>
      </c>
      <c r="G121" s="303">
        <f>G122</f>
        <v>29.50695</v>
      </c>
    </row>
    <row r="122" spans="1:7" ht="25.5">
      <c r="A122" s="125" t="s">
        <v>234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195</v>
      </c>
      <c r="G122" s="303">
        <f>G123+G124+G125</f>
        <v>29.50695</v>
      </c>
    </row>
    <row r="123" spans="1:7" s="139" customFormat="1" ht="25.5">
      <c r="A123" s="26" t="s">
        <v>375</v>
      </c>
      <c r="B123" s="37" t="s">
        <v>155</v>
      </c>
      <c r="C123" s="25" t="s">
        <v>359</v>
      </c>
      <c r="D123" s="25" t="s">
        <v>361</v>
      </c>
      <c r="E123" s="48" t="s">
        <v>120</v>
      </c>
      <c r="F123" s="24" t="s">
        <v>376</v>
      </c>
      <c r="G123" s="179">
        <f>'расх 21 г'!G122</f>
        <v>9.776</v>
      </c>
    </row>
    <row r="124" spans="1:7" ht="29.25" customHeight="1">
      <c r="A124" s="26" t="s">
        <v>453</v>
      </c>
      <c r="B124" s="37" t="s">
        <v>155</v>
      </c>
      <c r="C124" s="25" t="s">
        <v>359</v>
      </c>
      <c r="D124" s="25" t="s">
        <v>361</v>
      </c>
      <c r="E124" s="48" t="s">
        <v>120</v>
      </c>
      <c r="F124" s="24" t="s">
        <v>377</v>
      </c>
      <c r="G124" s="179">
        <f>'расх 21 г'!G123</f>
        <v>2</v>
      </c>
    </row>
    <row r="125" spans="1:7" ht="29.25" customHeight="1">
      <c r="A125" s="26" t="s">
        <v>730</v>
      </c>
      <c r="B125" s="37"/>
      <c r="C125" s="25" t="s">
        <v>359</v>
      </c>
      <c r="D125" s="25" t="s">
        <v>361</v>
      </c>
      <c r="E125" s="48" t="s">
        <v>120</v>
      </c>
      <c r="F125" s="24" t="s">
        <v>729</v>
      </c>
      <c r="G125" s="179">
        <f>'расх 21 г'!G124</f>
        <v>17.73095</v>
      </c>
    </row>
    <row r="126" spans="1:7" s="195" customFormat="1" ht="27.75" customHeight="1">
      <c r="A126" s="192" t="s">
        <v>386</v>
      </c>
      <c r="B126" s="36" t="s">
        <v>155</v>
      </c>
      <c r="C126" s="193" t="s">
        <v>361</v>
      </c>
      <c r="D126" s="193"/>
      <c r="E126" s="48"/>
      <c r="F126" s="193"/>
      <c r="G126" s="346">
        <f aca="true" t="shared" si="0" ref="G126:G131">G127</f>
        <v>229</v>
      </c>
    </row>
    <row r="127" spans="1:7" s="68" customFormat="1" ht="27.75" customHeight="1">
      <c r="A127" s="54" t="s">
        <v>388</v>
      </c>
      <c r="B127" s="36" t="s">
        <v>155</v>
      </c>
      <c r="C127" s="34" t="s">
        <v>361</v>
      </c>
      <c r="D127" s="34" t="s">
        <v>362</v>
      </c>
      <c r="E127" s="148"/>
      <c r="F127" s="34"/>
      <c r="G127" s="327">
        <f t="shared" si="0"/>
        <v>229</v>
      </c>
    </row>
    <row r="128" spans="1:7" s="185" customFormat="1" ht="26.25" customHeight="1">
      <c r="A128" s="64" t="s">
        <v>207</v>
      </c>
      <c r="B128" s="58" t="s">
        <v>155</v>
      </c>
      <c r="C128" s="50" t="s">
        <v>361</v>
      </c>
      <c r="D128" s="50" t="s">
        <v>362</v>
      </c>
      <c r="E128" s="74" t="s">
        <v>118</v>
      </c>
      <c r="F128" s="50"/>
      <c r="G128" s="347">
        <f>'расх 21 г'!G127</f>
        <v>229</v>
      </c>
    </row>
    <row r="129" spans="1:7" s="139" customFormat="1" ht="28.5" customHeight="1">
      <c r="A129" s="46" t="s">
        <v>209</v>
      </c>
      <c r="B129" s="37" t="s">
        <v>155</v>
      </c>
      <c r="C129" s="45" t="s">
        <v>361</v>
      </c>
      <c r="D129" s="45" t="s">
        <v>362</v>
      </c>
      <c r="E129" s="51" t="s">
        <v>121</v>
      </c>
      <c r="F129" s="45"/>
      <c r="G129" s="324">
        <f t="shared" si="0"/>
        <v>229</v>
      </c>
    </row>
    <row r="130" spans="1:7" s="139" customFormat="1" ht="28.5" customHeight="1">
      <c r="A130" s="28" t="s">
        <v>232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9" t="s">
        <v>233</v>
      </c>
      <c r="G130" s="324">
        <f t="shared" si="0"/>
        <v>229</v>
      </c>
    </row>
    <row r="131" spans="1:7" s="139" customFormat="1" ht="28.5" customHeight="1">
      <c r="A131" s="125" t="s">
        <v>234</v>
      </c>
      <c r="B131" s="37" t="s">
        <v>155</v>
      </c>
      <c r="C131" s="24" t="s">
        <v>361</v>
      </c>
      <c r="D131" s="24" t="s">
        <v>362</v>
      </c>
      <c r="E131" s="48" t="s">
        <v>121</v>
      </c>
      <c r="F131" s="29" t="s">
        <v>195</v>
      </c>
      <c r="G131" s="324">
        <f t="shared" si="0"/>
        <v>229</v>
      </c>
    </row>
    <row r="132" spans="1:7" ht="27" customHeight="1">
      <c r="A132" s="26" t="s">
        <v>453</v>
      </c>
      <c r="B132" s="37" t="s">
        <v>155</v>
      </c>
      <c r="C132" s="24" t="s">
        <v>361</v>
      </c>
      <c r="D132" s="24" t="s">
        <v>362</v>
      </c>
      <c r="E132" s="48" t="s">
        <v>121</v>
      </c>
      <c r="F132" s="24" t="s">
        <v>377</v>
      </c>
      <c r="G132" s="179">
        <f>'расх 21 г'!G131</f>
        <v>229</v>
      </c>
    </row>
    <row r="133" spans="1:7" ht="39" customHeight="1">
      <c r="A133" s="46" t="s">
        <v>678</v>
      </c>
      <c r="B133" s="37"/>
      <c r="C133" s="24" t="s">
        <v>361</v>
      </c>
      <c r="D133" s="24" t="s">
        <v>362</v>
      </c>
      <c r="E133" s="48" t="s">
        <v>679</v>
      </c>
      <c r="F133" s="24"/>
      <c r="G133" s="179">
        <f>G134</f>
        <v>0</v>
      </c>
    </row>
    <row r="134" spans="1:7" ht="27" customHeight="1">
      <c r="A134" s="26" t="s">
        <v>453</v>
      </c>
      <c r="B134" s="37"/>
      <c r="C134" s="24" t="s">
        <v>361</v>
      </c>
      <c r="D134" s="24" t="s">
        <v>362</v>
      </c>
      <c r="E134" s="48" t="s">
        <v>679</v>
      </c>
      <c r="F134" s="24" t="s">
        <v>377</v>
      </c>
      <c r="G134" s="328">
        <f>'расх 21 г'!G133</f>
        <v>0</v>
      </c>
    </row>
    <row r="135" spans="1:7" s="139" customFormat="1" ht="39.75" customHeight="1">
      <c r="A135" s="46" t="s">
        <v>646</v>
      </c>
      <c r="B135" s="37" t="s">
        <v>535</v>
      </c>
      <c r="C135" s="24" t="s">
        <v>361</v>
      </c>
      <c r="D135" s="24" t="s">
        <v>362</v>
      </c>
      <c r="E135" s="48" t="s">
        <v>647</v>
      </c>
      <c r="F135" s="24"/>
      <c r="G135" s="324">
        <f>G136</f>
        <v>0</v>
      </c>
    </row>
    <row r="136" spans="1:7" ht="27" customHeight="1">
      <c r="A136" s="26" t="s">
        <v>453</v>
      </c>
      <c r="B136" s="37" t="s">
        <v>535</v>
      </c>
      <c r="C136" s="24" t="s">
        <v>361</v>
      </c>
      <c r="D136" s="24" t="s">
        <v>362</v>
      </c>
      <c r="E136" s="48" t="s">
        <v>647</v>
      </c>
      <c r="F136" s="24" t="s">
        <v>377</v>
      </c>
      <c r="G136" s="328">
        <f>'расх 21 г'!G135</f>
        <v>0</v>
      </c>
    </row>
    <row r="137" spans="1:7" s="195" customFormat="1" ht="15.75" customHeight="1">
      <c r="A137" s="186" t="s">
        <v>389</v>
      </c>
      <c r="B137" s="36" t="s">
        <v>155</v>
      </c>
      <c r="C137" s="193" t="s">
        <v>360</v>
      </c>
      <c r="D137" s="193"/>
      <c r="E137" s="48"/>
      <c r="F137" s="193"/>
      <c r="G137" s="346">
        <f>G138+G153+G171+G144</f>
        <v>5130.7239899999995</v>
      </c>
    </row>
    <row r="138" spans="1:7" s="68" customFormat="1" ht="15" customHeight="1">
      <c r="A138" s="196" t="s">
        <v>368</v>
      </c>
      <c r="B138" s="36" t="s">
        <v>155</v>
      </c>
      <c r="C138" s="34" t="s">
        <v>360</v>
      </c>
      <c r="D138" s="34" t="s">
        <v>363</v>
      </c>
      <c r="E138" s="148"/>
      <c r="F138" s="34"/>
      <c r="G138" s="349">
        <f>G139</f>
        <v>43</v>
      </c>
    </row>
    <row r="139" spans="1:9" s="185" customFormat="1" ht="29.25" customHeight="1">
      <c r="A139" s="66" t="s">
        <v>241</v>
      </c>
      <c r="B139" s="58" t="s">
        <v>155</v>
      </c>
      <c r="C139" s="69" t="s">
        <v>360</v>
      </c>
      <c r="D139" s="69" t="s">
        <v>363</v>
      </c>
      <c r="E139" s="74" t="s">
        <v>116</v>
      </c>
      <c r="F139" s="69"/>
      <c r="G139" s="347">
        <f>G140</f>
        <v>43</v>
      </c>
      <c r="I139" s="197"/>
    </row>
    <row r="140" spans="1:7" s="139" customFormat="1" ht="52.5" customHeight="1">
      <c r="A140" s="46" t="s">
        <v>211</v>
      </c>
      <c r="B140" s="44" t="s">
        <v>155</v>
      </c>
      <c r="C140" s="45" t="s">
        <v>360</v>
      </c>
      <c r="D140" s="45" t="s">
        <v>363</v>
      </c>
      <c r="E140" s="51" t="s">
        <v>122</v>
      </c>
      <c r="F140" s="45"/>
      <c r="G140" s="351">
        <f>G141</f>
        <v>43</v>
      </c>
    </row>
    <row r="141" spans="1:7" s="139" customFormat="1" ht="27.75" customHeight="1">
      <c r="A141" s="28" t="s">
        <v>232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9" t="s">
        <v>233</v>
      </c>
      <c r="G141" s="351">
        <f>G142</f>
        <v>43</v>
      </c>
    </row>
    <row r="142" spans="1:7" s="139" customFormat="1" ht="27" customHeight="1">
      <c r="A142" s="125" t="s">
        <v>234</v>
      </c>
      <c r="B142" s="44" t="s">
        <v>155</v>
      </c>
      <c r="C142" s="24" t="s">
        <v>360</v>
      </c>
      <c r="D142" s="24" t="s">
        <v>363</v>
      </c>
      <c r="E142" s="48" t="s">
        <v>122</v>
      </c>
      <c r="F142" s="29" t="s">
        <v>195</v>
      </c>
      <c r="G142" s="351">
        <f>G143</f>
        <v>43</v>
      </c>
    </row>
    <row r="143" spans="1:7" ht="25.5" customHeight="1">
      <c r="A143" s="26" t="s">
        <v>453</v>
      </c>
      <c r="B143" s="44" t="s">
        <v>155</v>
      </c>
      <c r="C143" s="24" t="s">
        <v>360</v>
      </c>
      <c r="D143" s="24" t="s">
        <v>363</v>
      </c>
      <c r="E143" s="48" t="s">
        <v>122</v>
      </c>
      <c r="F143" s="24" t="s">
        <v>377</v>
      </c>
      <c r="G143" s="179">
        <f>'расх 21 г'!G142</f>
        <v>43</v>
      </c>
    </row>
    <row r="144" spans="1:7" ht="13.5" customHeight="1">
      <c r="A144" s="358" t="s">
        <v>565</v>
      </c>
      <c r="B144" s="44"/>
      <c r="C144" s="34" t="s">
        <v>360</v>
      </c>
      <c r="D144" s="34" t="s">
        <v>566</v>
      </c>
      <c r="E144" s="48"/>
      <c r="F144" s="24"/>
      <c r="G144" s="349">
        <f>G145</f>
        <v>404.04</v>
      </c>
    </row>
    <row r="145" spans="1:7" ht="25.5" customHeight="1">
      <c r="A145" s="359" t="s">
        <v>724</v>
      </c>
      <c r="B145" s="44"/>
      <c r="C145" s="50" t="s">
        <v>360</v>
      </c>
      <c r="D145" s="50" t="s">
        <v>566</v>
      </c>
      <c r="E145" s="74" t="s">
        <v>65</v>
      </c>
      <c r="F145" s="24"/>
      <c r="G145" s="181">
        <f>G146</f>
        <v>404.04</v>
      </c>
    </row>
    <row r="146" spans="1:7" ht="25.5" customHeight="1">
      <c r="A146" s="334" t="s">
        <v>567</v>
      </c>
      <c r="B146" s="44"/>
      <c r="C146" s="29" t="s">
        <v>360</v>
      </c>
      <c r="D146" s="29" t="s">
        <v>566</v>
      </c>
      <c r="E146" s="71" t="s">
        <v>67</v>
      </c>
      <c r="F146" s="24"/>
      <c r="G146" s="181">
        <f>G147+G150</f>
        <v>404.04</v>
      </c>
    </row>
    <row r="147" spans="1:7" ht="25.5" customHeight="1">
      <c r="A147" s="28" t="s">
        <v>232</v>
      </c>
      <c r="B147" s="44"/>
      <c r="C147" s="29" t="s">
        <v>360</v>
      </c>
      <c r="D147" s="29" t="s">
        <v>566</v>
      </c>
      <c r="E147" s="71" t="s">
        <v>569</v>
      </c>
      <c r="F147" s="24" t="s">
        <v>233</v>
      </c>
      <c r="G147" s="181">
        <f>G148</f>
        <v>0</v>
      </c>
    </row>
    <row r="148" spans="1:7" ht="25.5" customHeight="1">
      <c r="A148" s="125" t="s">
        <v>234</v>
      </c>
      <c r="B148" s="44"/>
      <c r="C148" s="29" t="s">
        <v>360</v>
      </c>
      <c r="D148" s="29" t="s">
        <v>566</v>
      </c>
      <c r="E148" s="71" t="s">
        <v>569</v>
      </c>
      <c r="F148" s="24" t="s">
        <v>195</v>
      </c>
      <c r="G148" s="181">
        <f>G149</f>
        <v>0</v>
      </c>
    </row>
    <row r="149" spans="1:7" ht="25.5" customHeight="1">
      <c r="A149" s="26" t="s">
        <v>453</v>
      </c>
      <c r="B149" s="44"/>
      <c r="C149" s="29" t="s">
        <v>360</v>
      </c>
      <c r="D149" s="29" t="s">
        <v>566</v>
      </c>
      <c r="E149" s="71" t="s">
        <v>568</v>
      </c>
      <c r="F149" s="24" t="s">
        <v>377</v>
      </c>
      <c r="G149" s="179">
        <f>'расх 21 г'!G148</f>
        <v>0</v>
      </c>
    </row>
    <row r="150" spans="1:7" ht="47.25" customHeight="1">
      <c r="A150" s="424" t="s">
        <v>727</v>
      </c>
      <c r="B150" s="44"/>
      <c r="C150" s="29" t="s">
        <v>360</v>
      </c>
      <c r="D150" s="29" t="s">
        <v>566</v>
      </c>
      <c r="E150" s="71" t="s">
        <v>728</v>
      </c>
      <c r="F150" s="24" t="s">
        <v>233</v>
      </c>
      <c r="G150" s="179">
        <f>G151</f>
        <v>404.04</v>
      </c>
    </row>
    <row r="151" spans="1:7" ht="25.5" customHeight="1">
      <c r="A151" s="125" t="s">
        <v>234</v>
      </c>
      <c r="B151" s="44"/>
      <c r="C151" s="29" t="s">
        <v>360</v>
      </c>
      <c r="D151" s="29" t="s">
        <v>566</v>
      </c>
      <c r="E151" s="71" t="s">
        <v>728</v>
      </c>
      <c r="F151" s="24" t="s">
        <v>195</v>
      </c>
      <c r="G151" s="179">
        <f>G152</f>
        <v>404.04</v>
      </c>
    </row>
    <row r="152" spans="1:7" ht="25.5" customHeight="1">
      <c r="A152" s="26" t="s">
        <v>453</v>
      </c>
      <c r="B152" s="44"/>
      <c r="C152" s="29" t="s">
        <v>360</v>
      </c>
      <c r="D152" s="29" t="s">
        <v>566</v>
      </c>
      <c r="E152" s="71" t="s">
        <v>728</v>
      </c>
      <c r="F152" s="24" t="s">
        <v>377</v>
      </c>
      <c r="G152" s="179">
        <f>'расх 21 г'!G149</f>
        <v>404.04</v>
      </c>
    </row>
    <row r="153" spans="1:7" ht="15" customHeight="1">
      <c r="A153" s="31" t="s">
        <v>356</v>
      </c>
      <c r="B153" s="36" t="s">
        <v>155</v>
      </c>
      <c r="C153" s="34" t="s">
        <v>360</v>
      </c>
      <c r="D153" s="34" t="s">
        <v>362</v>
      </c>
      <c r="E153" s="48"/>
      <c r="F153" s="34"/>
      <c r="G153" s="123">
        <f>G154</f>
        <v>4673.6839899999995</v>
      </c>
    </row>
    <row r="154" spans="1:7" s="139" customFormat="1" ht="57" customHeight="1">
      <c r="A154" s="64" t="s">
        <v>734</v>
      </c>
      <c r="B154" s="58" t="s">
        <v>155</v>
      </c>
      <c r="C154" s="162" t="s">
        <v>360</v>
      </c>
      <c r="D154" s="162" t="s">
        <v>362</v>
      </c>
      <c r="E154" s="74" t="s">
        <v>212</v>
      </c>
      <c r="F154" s="162"/>
      <c r="G154" s="365">
        <f>G155</f>
        <v>4673.6839899999995</v>
      </c>
    </row>
    <row r="155" spans="1:7" s="139" customFormat="1" ht="41.25" customHeight="1">
      <c r="A155" s="198" t="s">
        <v>156</v>
      </c>
      <c r="B155" s="44" t="s">
        <v>155</v>
      </c>
      <c r="C155" s="107" t="s">
        <v>360</v>
      </c>
      <c r="D155" s="107" t="s">
        <v>362</v>
      </c>
      <c r="E155" s="51" t="s">
        <v>213</v>
      </c>
      <c r="F155" s="107"/>
      <c r="G155" s="366">
        <f>G160+G156+G164+G168</f>
        <v>4673.6839899999995</v>
      </c>
    </row>
    <row r="156" spans="1:7" s="139" customFormat="1" ht="29.25" customHeight="1">
      <c r="A156" s="46" t="s">
        <v>160</v>
      </c>
      <c r="B156" s="44" t="s">
        <v>155</v>
      </c>
      <c r="C156" s="107" t="s">
        <v>360</v>
      </c>
      <c r="D156" s="107" t="s">
        <v>362</v>
      </c>
      <c r="E156" s="51" t="s">
        <v>161</v>
      </c>
      <c r="F156" s="107"/>
      <c r="G156" s="324">
        <f>G157</f>
        <v>922.45</v>
      </c>
    </row>
    <row r="157" spans="1:7" s="139" customFormat="1" ht="29.25" customHeight="1">
      <c r="A157" s="28" t="s">
        <v>232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233</v>
      </c>
      <c r="G157" s="324">
        <f>G158</f>
        <v>922.45</v>
      </c>
    </row>
    <row r="158" spans="1:7" s="139" customFormat="1" ht="29.25" customHeight="1">
      <c r="A158" s="125" t="s">
        <v>234</v>
      </c>
      <c r="B158" s="37" t="s">
        <v>155</v>
      </c>
      <c r="C158" s="140" t="s">
        <v>360</v>
      </c>
      <c r="D158" s="140" t="s">
        <v>362</v>
      </c>
      <c r="E158" s="48" t="s">
        <v>161</v>
      </c>
      <c r="F158" s="140" t="s">
        <v>195</v>
      </c>
      <c r="G158" s="324">
        <f>G159</f>
        <v>922.45</v>
      </c>
    </row>
    <row r="159" spans="1:7" s="139" customFormat="1" ht="29.25" customHeight="1">
      <c r="A159" s="26" t="s">
        <v>453</v>
      </c>
      <c r="B159" s="37" t="s">
        <v>155</v>
      </c>
      <c r="C159" s="140" t="s">
        <v>360</v>
      </c>
      <c r="D159" s="140" t="s">
        <v>362</v>
      </c>
      <c r="E159" s="48" t="s">
        <v>161</v>
      </c>
      <c r="F159" s="140" t="s">
        <v>377</v>
      </c>
      <c r="G159" s="179">
        <f>'расх 21 г'!G159</f>
        <v>922.45</v>
      </c>
    </row>
    <row r="160" spans="1:7" s="139" customFormat="1" ht="30" customHeight="1">
      <c r="A160" s="46" t="s">
        <v>216</v>
      </c>
      <c r="B160" s="44" t="s">
        <v>155</v>
      </c>
      <c r="C160" s="107" t="s">
        <v>360</v>
      </c>
      <c r="D160" s="107" t="s">
        <v>362</v>
      </c>
      <c r="E160" s="51" t="s">
        <v>214</v>
      </c>
      <c r="F160" s="107"/>
      <c r="G160" s="324">
        <f>G161</f>
        <v>1936.33399</v>
      </c>
    </row>
    <row r="161" spans="1:7" ht="30" customHeight="1">
      <c r="A161" s="28" t="s">
        <v>232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233</v>
      </c>
      <c r="G161" s="328">
        <f>G162</f>
        <v>1936.33399</v>
      </c>
    </row>
    <row r="162" spans="1:7" ht="30" customHeight="1">
      <c r="A162" s="125" t="s">
        <v>234</v>
      </c>
      <c r="B162" s="37" t="s">
        <v>155</v>
      </c>
      <c r="C162" s="140" t="s">
        <v>360</v>
      </c>
      <c r="D162" s="140" t="s">
        <v>362</v>
      </c>
      <c r="E162" s="48" t="s">
        <v>214</v>
      </c>
      <c r="F162" s="140" t="s">
        <v>195</v>
      </c>
      <c r="G162" s="328">
        <f>G163</f>
        <v>1936.33399</v>
      </c>
    </row>
    <row r="163" spans="1:7" ht="27" customHeight="1">
      <c r="A163" s="26" t="s">
        <v>453</v>
      </c>
      <c r="B163" s="37" t="s">
        <v>155</v>
      </c>
      <c r="C163" s="140" t="s">
        <v>360</v>
      </c>
      <c r="D163" s="140" t="s">
        <v>362</v>
      </c>
      <c r="E163" s="48" t="s">
        <v>214</v>
      </c>
      <c r="F163" s="140" t="s">
        <v>377</v>
      </c>
      <c r="G163" s="179">
        <f>'расх 21 г'!G163</f>
        <v>1936.33399</v>
      </c>
    </row>
    <row r="164" spans="1:7" s="139" customFormat="1" ht="27" customHeight="1">
      <c r="A164" s="46" t="s">
        <v>283</v>
      </c>
      <c r="B164" s="44" t="s">
        <v>155</v>
      </c>
      <c r="C164" s="107" t="s">
        <v>360</v>
      </c>
      <c r="D164" s="107" t="s">
        <v>362</v>
      </c>
      <c r="E164" s="51" t="s">
        <v>417</v>
      </c>
      <c r="F164" s="107"/>
      <c r="G164" s="324">
        <f>G165</f>
        <v>60</v>
      </c>
    </row>
    <row r="165" spans="1:7" ht="27" customHeight="1">
      <c r="A165" s="28" t="s">
        <v>232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233</v>
      </c>
      <c r="G165" s="328">
        <f>G166</f>
        <v>60</v>
      </c>
    </row>
    <row r="166" spans="1:7" ht="27" customHeight="1">
      <c r="A166" s="125" t="s">
        <v>234</v>
      </c>
      <c r="B166" s="37" t="s">
        <v>155</v>
      </c>
      <c r="C166" s="117" t="s">
        <v>360</v>
      </c>
      <c r="D166" s="117" t="s">
        <v>362</v>
      </c>
      <c r="E166" s="71" t="s">
        <v>417</v>
      </c>
      <c r="F166" s="140" t="s">
        <v>195</v>
      </c>
      <c r="G166" s="328">
        <f>G167</f>
        <v>60</v>
      </c>
    </row>
    <row r="167" spans="1:7" ht="27" customHeight="1">
      <c r="A167" s="26" t="s">
        <v>453</v>
      </c>
      <c r="B167" s="37" t="s">
        <v>155</v>
      </c>
      <c r="C167" s="117" t="s">
        <v>360</v>
      </c>
      <c r="D167" s="117" t="s">
        <v>362</v>
      </c>
      <c r="E167" s="71" t="s">
        <v>417</v>
      </c>
      <c r="F167" s="140" t="s">
        <v>377</v>
      </c>
      <c r="G167" s="179">
        <f>'расх 21 г'!G167</f>
        <v>60</v>
      </c>
    </row>
    <row r="168" spans="1:7" ht="34.5" customHeight="1">
      <c r="A168" s="46" t="s">
        <v>758</v>
      </c>
      <c r="B168" s="37" t="s">
        <v>535</v>
      </c>
      <c r="C168" s="140" t="s">
        <v>360</v>
      </c>
      <c r="D168" s="140" t="s">
        <v>362</v>
      </c>
      <c r="E168" s="71" t="s">
        <v>759</v>
      </c>
      <c r="F168" s="140" t="s">
        <v>233</v>
      </c>
      <c r="G168" s="144">
        <f>G169</f>
        <v>1754.9</v>
      </c>
    </row>
    <row r="169" spans="1:7" ht="27" customHeight="1">
      <c r="A169" s="28" t="s">
        <v>232</v>
      </c>
      <c r="B169" s="37" t="s">
        <v>535</v>
      </c>
      <c r="C169" s="140" t="s">
        <v>360</v>
      </c>
      <c r="D169" s="140" t="s">
        <v>362</v>
      </c>
      <c r="E169" s="71" t="s">
        <v>759</v>
      </c>
      <c r="F169" s="140" t="s">
        <v>195</v>
      </c>
      <c r="G169" s="144">
        <f>G170</f>
        <v>1754.9</v>
      </c>
    </row>
    <row r="170" spans="1:7" ht="27" customHeight="1">
      <c r="A170" s="26" t="s">
        <v>453</v>
      </c>
      <c r="B170" s="37" t="s">
        <v>535</v>
      </c>
      <c r="C170" s="140" t="s">
        <v>360</v>
      </c>
      <c r="D170" s="140" t="s">
        <v>362</v>
      </c>
      <c r="E170" s="71" t="s">
        <v>759</v>
      </c>
      <c r="F170" s="140" t="s">
        <v>377</v>
      </c>
      <c r="G170" s="144">
        <f>'расх 21 г'!G170</f>
        <v>1754.9</v>
      </c>
    </row>
    <row r="171" spans="1:7" s="68" customFormat="1" ht="13.5" customHeight="1">
      <c r="A171" s="54" t="s">
        <v>353</v>
      </c>
      <c r="B171" s="36" t="s">
        <v>155</v>
      </c>
      <c r="C171" s="34" t="s">
        <v>360</v>
      </c>
      <c r="D171" s="34" t="s">
        <v>354</v>
      </c>
      <c r="E171" s="148"/>
      <c r="F171" s="34"/>
      <c r="G171" s="199">
        <f>G172</f>
        <v>10</v>
      </c>
    </row>
    <row r="172" spans="1:7" s="139" customFormat="1" ht="57" customHeight="1">
      <c r="A172" s="77" t="s">
        <v>735</v>
      </c>
      <c r="B172" s="58" t="s">
        <v>155</v>
      </c>
      <c r="C172" s="50" t="s">
        <v>360</v>
      </c>
      <c r="D172" s="50" t="s">
        <v>354</v>
      </c>
      <c r="E172" s="74" t="s">
        <v>217</v>
      </c>
      <c r="F172" s="69"/>
      <c r="G172" s="200">
        <f>G173</f>
        <v>10</v>
      </c>
    </row>
    <row r="173" spans="1:7" ht="28.5" customHeight="1">
      <c r="A173" s="26" t="s">
        <v>245</v>
      </c>
      <c r="B173" s="37" t="s">
        <v>155</v>
      </c>
      <c r="C173" s="29" t="s">
        <v>360</v>
      </c>
      <c r="D173" s="29" t="s">
        <v>354</v>
      </c>
      <c r="E173" s="48" t="s">
        <v>218</v>
      </c>
      <c r="F173" s="40"/>
      <c r="G173" s="73">
        <f>G174</f>
        <v>10</v>
      </c>
    </row>
    <row r="174" spans="1:7" ht="17.25" customHeight="1">
      <c r="A174" s="129" t="s">
        <v>282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40"/>
      <c r="G174" s="73">
        <f>G175</f>
        <v>10</v>
      </c>
    </row>
    <row r="175" spans="1:7" ht="29.25" customHeight="1">
      <c r="A175" s="28" t="s">
        <v>232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29" t="s">
        <v>233</v>
      </c>
      <c r="G175" s="73">
        <f>G176</f>
        <v>10</v>
      </c>
    </row>
    <row r="176" spans="1:7" ht="30" customHeight="1">
      <c r="A176" s="125" t="s">
        <v>234</v>
      </c>
      <c r="B176" s="37" t="s">
        <v>155</v>
      </c>
      <c r="C176" s="29" t="s">
        <v>360</v>
      </c>
      <c r="D176" s="29" t="s">
        <v>354</v>
      </c>
      <c r="E176" s="48" t="s">
        <v>173</v>
      </c>
      <c r="F176" s="29" t="s">
        <v>195</v>
      </c>
      <c r="G176" s="49">
        <f>'расх 21 г'!G176</f>
        <v>10</v>
      </c>
    </row>
    <row r="177" spans="1:7" ht="28.5" customHeight="1" hidden="1">
      <c r="A177" s="26" t="s">
        <v>453</v>
      </c>
      <c r="B177" s="37" t="s">
        <v>155</v>
      </c>
      <c r="C177" s="29" t="s">
        <v>360</v>
      </c>
      <c r="D177" s="29" t="s">
        <v>354</v>
      </c>
      <c r="E177" s="48" t="s">
        <v>173</v>
      </c>
      <c r="F177" s="40" t="s">
        <v>377</v>
      </c>
      <c r="G177" s="73">
        <v>10</v>
      </c>
    </row>
    <row r="178" spans="1:7" s="195" customFormat="1" ht="15" customHeight="1">
      <c r="A178" s="192" t="s">
        <v>390</v>
      </c>
      <c r="B178" s="36" t="s">
        <v>155</v>
      </c>
      <c r="C178" s="201" t="s">
        <v>363</v>
      </c>
      <c r="D178" s="201"/>
      <c r="E178" s="48"/>
      <c r="F178" s="201"/>
      <c r="G178" s="202">
        <f>G179+G189+G207</f>
        <v>14124.385269999999</v>
      </c>
    </row>
    <row r="179" spans="1:7" s="68" customFormat="1" ht="15" customHeight="1" hidden="1">
      <c r="A179" s="54" t="s">
        <v>291</v>
      </c>
      <c r="B179" s="36" t="s">
        <v>155</v>
      </c>
      <c r="C179" s="34" t="s">
        <v>363</v>
      </c>
      <c r="D179" s="34" t="s">
        <v>358</v>
      </c>
      <c r="E179" s="148"/>
      <c r="F179" s="34"/>
      <c r="G179" s="63">
        <f>'расх 21 г'!G179</f>
        <v>143.26964</v>
      </c>
    </row>
    <row r="180" spans="1:7" s="68" customFormat="1" ht="29.25" customHeight="1" hidden="1">
      <c r="A180" s="64" t="s">
        <v>207</v>
      </c>
      <c r="B180" s="58" t="s">
        <v>155</v>
      </c>
      <c r="C180" s="50" t="s">
        <v>363</v>
      </c>
      <c r="D180" s="50" t="s">
        <v>358</v>
      </c>
      <c r="E180" s="74" t="s">
        <v>118</v>
      </c>
      <c r="F180" s="34"/>
      <c r="G180" s="63">
        <f>G181</f>
        <v>143.26964</v>
      </c>
    </row>
    <row r="181" spans="1:7" s="185" customFormat="1" ht="15" customHeight="1" hidden="1">
      <c r="A181" s="46" t="s">
        <v>153</v>
      </c>
      <c r="B181" s="37" t="s">
        <v>155</v>
      </c>
      <c r="C181" s="45" t="s">
        <v>363</v>
      </c>
      <c r="D181" s="45" t="s">
        <v>358</v>
      </c>
      <c r="E181" s="51" t="s">
        <v>123</v>
      </c>
      <c r="F181" s="50"/>
      <c r="G181" s="203">
        <f>G182</f>
        <v>143.26964</v>
      </c>
    </row>
    <row r="182" spans="1:7" s="185" customFormat="1" ht="28.5" customHeight="1" hidden="1">
      <c r="A182" s="28" t="s">
        <v>232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233</v>
      </c>
      <c r="G182" s="203">
        <f>G183</f>
        <v>143.26964</v>
      </c>
    </row>
    <row r="183" spans="1:7" s="185" customFormat="1" ht="29.25" customHeight="1" hidden="1">
      <c r="A183" s="125" t="s">
        <v>234</v>
      </c>
      <c r="B183" s="37" t="s">
        <v>155</v>
      </c>
      <c r="C183" s="29" t="s">
        <v>363</v>
      </c>
      <c r="D183" s="29" t="s">
        <v>358</v>
      </c>
      <c r="E183" s="48" t="s">
        <v>123</v>
      </c>
      <c r="F183" s="29" t="s">
        <v>195</v>
      </c>
      <c r="G183" s="203">
        <f>G184</f>
        <v>143.26964</v>
      </c>
    </row>
    <row r="184" spans="1:7" s="195" customFormat="1" ht="30" customHeight="1" hidden="1">
      <c r="A184" s="26" t="s">
        <v>453</v>
      </c>
      <c r="B184" s="37" t="s">
        <v>155</v>
      </c>
      <c r="C184" s="29" t="s">
        <v>363</v>
      </c>
      <c r="D184" s="29" t="s">
        <v>358</v>
      </c>
      <c r="E184" s="48" t="s">
        <v>123</v>
      </c>
      <c r="F184" s="29" t="s">
        <v>377</v>
      </c>
      <c r="G184" s="49">
        <f>'расх 21 г'!G184</f>
        <v>143.26964</v>
      </c>
    </row>
    <row r="185" spans="1:7" s="185" customFormat="1" ht="42" customHeight="1" hidden="1">
      <c r="A185" s="46" t="s">
        <v>675</v>
      </c>
      <c r="B185" s="37" t="s">
        <v>535</v>
      </c>
      <c r="C185" s="50" t="s">
        <v>363</v>
      </c>
      <c r="D185" s="50" t="s">
        <v>358</v>
      </c>
      <c r="E185" s="74" t="s">
        <v>676</v>
      </c>
      <c r="F185" s="50"/>
      <c r="G185" s="178">
        <f>G186</f>
        <v>0</v>
      </c>
    </row>
    <row r="186" spans="1:7" s="195" customFormat="1" ht="30.75" customHeight="1" hidden="1">
      <c r="A186" s="28" t="s">
        <v>232</v>
      </c>
      <c r="B186" s="37" t="s">
        <v>535</v>
      </c>
      <c r="C186" s="29" t="s">
        <v>363</v>
      </c>
      <c r="D186" s="29" t="s">
        <v>358</v>
      </c>
      <c r="E186" s="71" t="s">
        <v>676</v>
      </c>
      <c r="F186" s="29" t="s">
        <v>233</v>
      </c>
      <c r="G186" s="49">
        <f>G187</f>
        <v>0</v>
      </c>
    </row>
    <row r="187" spans="1:7" s="195" customFormat="1" ht="30.75" customHeight="1" hidden="1">
      <c r="A187" s="125" t="s">
        <v>234</v>
      </c>
      <c r="B187" s="37" t="s">
        <v>535</v>
      </c>
      <c r="C187" s="29" t="s">
        <v>363</v>
      </c>
      <c r="D187" s="29" t="s">
        <v>358</v>
      </c>
      <c r="E187" s="71" t="s">
        <v>676</v>
      </c>
      <c r="F187" s="29" t="s">
        <v>195</v>
      </c>
      <c r="G187" s="49">
        <f>G188</f>
        <v>0</v>
      </c>
    </row>
    <row r="188" spans="1:7" s="195" customFormat="1" ht="30.75" customHeight="1" hidden="1">
      <c r="A188" s="26" t="s">
        <v>453</v>
      </c>
      <c r="B188" s="37" t="s">
        <v>535</v>
      </c>
      <c r="C188" s="29" t="s">
        <v>363</v>
      </c>
      <c r="D188" s="29" t="s">
        <v>358</v>
      </c>
      <c r="E188" s="71" t="s">
        <v>676</v>
      </c>
      <c r="F188" s="29" t="s">
        <v>377</v>
      </c>
      <c r="G188" s="49">
        <f>'расх 21 г'!G188</f>
        <v>0</v>
      </c>
    </row>
    <row r="189" spans="1:7" s="68" customFormat="1" ht="15" customHeight="1">
      <c r="A189" s="54" t="s">
        <v>365</v>
      </c>
      <c r="B189" s="36" t="s">
        <v>155</v>
      </c>
      <c r="C189" s="34" t="s">
        <v>363</v>
      </c>
      <c r="D189" s="34" t="s">
        <v>359</v>
      </c>
      <c r="E189" s="148"/>
      <c r="F189" s="34"/>
      <c r="G189" s="123">
        <f>G202+G193</f>
        <v>1624.798</v>
      </c>
    </row>
    <row r="190" spans="1:7" ht="25.5" hidden="1">
      <c r="A190" s="26" t="s">
        <v>412</v>
      </c>
      <c r="B190" s="36" t="s">
        <v>155</v>
      </c>
      <c r="C190" s="24" t="s">
        <v>363</v>
      </c>
      <c r="D190" s="24" t="s">
        <v>359</v>
      </c>
      <c r="E190" s="74" t="s">
        <v>249</v>
      </c>
      <c r="F190" s="24"/>
      <c r="G190" s="304">
        <f>G191</f>
        <v>0</v>
      </c>
    </row>
    <row r="191" spans="1:7" ht="25.5" hidden="1">
      <c r="A191" s="26" t="s">
        <v>391</v>
      </c>
      <c r="B191" s="36" t="s">
        <v>155</v>
      </c>
      <c r="C191" s="24" t="s">
        <v>363</v>
      </c>
      <c r="D191" s="24" t="s">
        <v>359</v>
      </c>
      <c r="E191" s="48" t="s">
        <v>250</v>
      </c>
      <c r="F191" s="24"/>
      <c r="G191" s="304">
        <f>G192</f>
        <v>0</v>
      </c>
    </row>
    <row r="192" spans="1:7" ht="48" customHeight="1" hidden="1">
      <c r="A192" s="26" t="s">
        <v>392</v>
      </c>
      <c r="B192" s="36" t="s">
        <v>155</v>
      </c>
      <c r="C192" s="24" t="s">
        <v>363</v>
      </c>
      <c r="D192" s="24" t="s">
        <v>359</v>
      </c>
      <c r="E192" s="48" t="s">
        <v>173</v>
      </c>
      <c r="F192" s="24"/>
      <c r="G192" s="304">
        <v>0</v>
      </c>
    </row>
    <row r="193" spans="1:7" s="139" customFormat="1" ht="40.5" customHeight="1">
      <c r="A193" s="77" t="s">
        <v>737</v>
      </c>
      <c r="B193" s="36" t="s">
        <v>155</v>
      </c>
      <c r="C193" s="45" t="s">
        <v>363</v>
      </c>
      <c r="D193" s="45" t="s">
        <v>359</v>
      </c>
      <c r="E193" s="51" t="s">
        <v>292</v>
      </c>
      <c r="F193" s="45"/>
      <c r="G193" s="305">
        <f>G194</f>
        <v>1591.998</v>
      </c>
    </row>
    <row r="194" spans="1:7" s="139" customFormat="1" ht="30.75" customHeight="1">
      <c r="A194" s="182" t="s">
        <v>725</v>
      </c>
      <c r="B194" s="37" t="s">
        <v>155</v>
      </c>
      <c r="C194" s="24" t="s">
        <v>363</v>
      </c>
      <c r="D194" s="24" t="s">
        <v>359</v>
      </c>
      <c r="E194" s="48" t="s">
        <v>440</v>
      </c>
      <c r="F194" s="34"/>
      <c r="G194" s="49">
        <f>G197</f>
        <v>1591.998</v>
      </c>
    </row>
    <row r="195" spans="1:7" ht="36" customHeight="1">
      <c r="A195" s="26" t="s">
        <v>548</v>
      </c>
      <c r="B195" s="37" t="s">
        <v>155</v>
      </c>
      <c r="C195" s="24" t="s">
        <v>363</v>
      </c>
      <c r="D195" s="24" t="s">
        <v>359</v>
      </c>
      <c r="E195" s="48" t="s">
        <v>544</v>
      </c>
      <c r="F195" s="24"/>
      <c r="G195" s="49">
        <f>'расх 21 г'!G195</f>
        <v>0</v>
      </c>
    </row>
    <row r="196" spans="1:7" ht="26.25" customHeight="1">
      <c r="A196" s="334" t="s">
        <v>545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 t="s">
        <v>546</v>
      </c>
      <c r="G196" s="179">
        <f>G195</f>
        <v>0</v>
      </c>
    </row>
    <row r="197" spans="1:7" ht="29.25" customHeight="1">
      <c r="A197" s="26" t="s">
        <v>253</v>
      </c>
      <c r="B197" s="36" t="s">
        <v>155</v>
      </c>
      <c r="C197" s="24" t="s">
        <v>363</v>
      </c>
      <c r="D197" s="24" t="s">
        <v>359</v>
      </c>
      <c r="E197" s="48" t="s">
        <v>251</v>
      </c>
      <c r="F197" s="24" t="s">
        <v>233</v>
      </c>
      <c r="G197" s="304">
        <f>G199+G198</f>
        <v>1591.998</v>
      </c>
    </row>
    <row r="198" spans="1:7" ht="13.5" customHeight="1">
      <c r="A198" s="334" t="s">
        <v>547</v>
      </c>
      <c r="B198" s="37" t="s">
        <v>155</v>
      </c>
      <c r="C198" s="24" t="s">
        <v>363</v>
      </c>
      <c r="D198" s="24" t="s">
        <v>359</v>
      </c>
      <c r="E198" s="48" t="s">
        <v>544</v>
      </c>
      <c r="F198" s="24" t="s">
        <v>7</v>
      </c>
      <c r="G198" s="49">
        <f>'расх 21 г'!G199</f>
        <v>1589.998</v>
      </c>
    </row>
    <row r="199" spans="1:7" s="139" customFormat="1" ht="15" customHeight="1">
      <c r="A199" s="26" t="s">
        <v>726</v>
      </c>
      <c r="B199" s="36" t="s">
        <v>155</v>
      </c>
      <c r="C199" s="24" t="s">
        <v>363</v>
      </c>
      <c r="D199" s="24" t="s">
        <v>359</v>
      </c>
      <c r="E199" s="48" t="s">
        <v>441</v>
      </c>
      <c r="F199" s="24" t="s">
        <v>546</v>
      </c>
      <c r="G199" s="304">
        <f>G200</f>
        <v>2</v>
      </c>
    </row>
    <row r="200" spans="1:7" s="139" customFormat="1" ht="18.75" customHeight="1">
      <c r="A200" s="334" t="s">
        <v>547</v>
      </c>
      <c r="B200" s="36" t="s">
        <v>155</v>
      </c>
      <c r="C200" s="24" t="s">
        <v>363</v>
      </c>
      <c r="D200" s="24" t="s">
        <v>359</v>
      </c>
      <c r="E200" s="48" t="s">
        <v>441</v>
      </c>
      <c r="F200" s="24" t="s">
        <v>7</v>
      </c>
      <c r="G200" s="49">
        <f>'расх 21 г'!G201</f>
        <v>2</v>
      </c>
    </row>
    <row r="201" spans="1:7" s="139" customFormat="1" ht="30" customHeight="1">
      <c r="A201" s="64" t="s">
        <v>207</v>
      </c>
      <c r="B201" s="58" t="s">
        <v>155</v>
      </c>
      <c r="C201" s="50" t="s">
        <v>363</v>
      </c>
      <c r="D201" s="50" t="s">
        <v>359</v>
      </c>
      <c r="E201" s="74" t="s">
        <v>118</v>
      </c>
      <c r="F201" s="24"/>
      <c r="G201" s="349">
        <f>G203</f>
        <v>32.8</v>
      </c>
    </row>
    <row r="202" spans="1:7" ht="29.25" customHeight="1">
      <c r="A202" s="64" t="s">
        <v>207</v>
      </c>
      <c r="B202" s="58" t="s">
        <v>155</v>
      </c>
      <c r="C202" s="50" t="s">
        <v>363</v>
      </c>
      <c r="D202" s="50" t="s">
        <v>359</v>
      </c>
      <c r="E202" s="74" t="s">
        <v>118</v>
      </c>
      <c r="F202" s="24"/>
      <c r="G202" s="181">
        <f>G203</f>
        <v>32.8</v>
      </c>
    </row>
    <row r="203" spans="1:7" s="68" customFormat="1" ht="15" customHeight="1">
      <c r="A203" s="46" t="s">
        <v>370</v>
      </c>
      <c r="B203" s="37" t="s">
        <v>155</v>
      </c>
      <c r="C203" s="45" t="s">
        <v>363</v>
      </c>
      <c r="D203" s="45" t="s">
        <v>359</v>
      </c>
      <c r="E203" s="51" t="s">
        <v>326</v>
      </c>
      <c r="F203" s="45"/>
      <c r="G203" s="351">
        <f>G204</f>
        <v>32.8</v>
      </c>
    </row>
    <row r="204" spans="1:7" s="185" customFormat="1" ht="30" customHeight="1">
      <c r="A204" s="28" t="s">
        <v>232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9" t="s">
        <v>233</v>
      </c>
      <c r="G204" s="348">
        <f>G205</f>
        <v>32.8</v>
      </c>
    </row>
    <row r="205" spans="1:7" s="139" customFormat="1" ht="30" customHeight="1">
      <c r="A205" s="125" t="s">
        <v>234</v>
      </c>
      <c r="B205" s="37" t="s">
        <v>155</v>
      </c>
      <c r="C205" s="24" t="s">
        <v>363</v>
      </c>
      <c r="D205" s="24" t="s">
        <v>359</v>
      </c>
      <c r="E205" s="48" t="s">
        <v>326</v>
      </c>
      <c r="F205" s="29" t="s">
        <v>195</v>
      </c>
      <c r="G205" s="348">
        <f>G206</f>
        <v>32.8</v>
      </c>
    </row>
    <row r="206" spans="1:7" s="160" customFormat="1" ht="30" customHeight="1">
      <c r="A206" s="26" t="s">
        <v>453</v>
      </c>
      <c r="B206" s="37" t="s">
        <v>155</v>
      </c>
      <c r="C206" s="24" t="s">
        <v>363</v>
      </c>
      <c r="D206" s="24" t="s">
        <v>359</v>
      </c>
      <c r="E206" s="48" t="s">
        <v>326</v>
      </c>
      <c r="F206" s="24" t="s">
        <v>377</v>
      </c>
      <c r="G206" s="348">
        <f>'расх 21 г'!G207</f>
        <v>32.8</v>
      </c>
    </row>
    <row r="207" spans="1:7" s="160" customFormat="1" ht="17.25" customHeight="1">
      <c r="A207" s="54" t="s">
        <v>357</v>
      </c>
      <c r="B207" s="36" t="s">
        <v>155</v>
      </c>
      <c r="C207" s="34" t="s">
        <v>363</v>
      </c>
      <c r="D207" s="34" t="s">
        <v>361</v>
      </c>
      <c r="E207" s="148"/>
      <c r="F207" s="34"/>
      <c r="G207" s="123">
        <f>G208+G223+G229+G219</f>
        <v>12356.31763</v>
      </c>
    </row>
    <row r="208" spans="1:7" s="160" customFormat="1" ht="49.5" customHeight="1">
      <c r="A208" s="64" t="s">
        <v>731</v>
      </c>
      <c r="B208" s="58" t="s">
        <v>155</v>
      </c>
      <c r="C208" s="50" t="s">
        <v>363</v>
      </c>
      <c r="D208" s="50" t="s">
        <v>361</v>
      </c>
      <c r="E208" s="74" t="s">
        <v>249</v>
      </c>
      <c r="F208" s="69"/>
      <c r="G208" s="347">
        <f>G209</f>
        <v>2294.16</v>
      </c>
    </row>
    <row r="209" spans="1:7" s="160" customFormat="1" ht="33.75" customHeight="1">
      <c r="A209" s="323" t="s">
        <v>158</v>
      </c>
      <c r="B209" s="37" t="s">
        <v>155</v>
      </c>
      <c r="C209" s="45" t="s">
        <v>363</v>
      </c>
      <c r="D209" s="45" t="s">
        <v>361</v>
      </c>
      <c r="E209" s="51" t="s">
        <v>250</v>
      </c>
      <c r="F209" s="62"/>
      <c r="G209" s="351">
        <f>G210+G213+G216</f>
        <v>2294.16</v>
      </c>
    </row>
    <row r="210" spans="1:7" s="185" customFormat="1" ht="19.5" customHeight="1">
      <c r="A210" s="125" t="s">
        <v>575</v>
      </c>
      <c r="B210" s="37" t="s">
        <v>155</v>
      </c>
      <c r="C210" s="29" t="s">
        <v>363</v>
      </c>
      <c r="D210" s="29" t="s">
        <v>361</v>
      </c>
      <c r="E210" s="71" t="s">
        <v>742</v>
      </c>
      <c r="F210" s="40" t="s">
        <v>233</v>
      </c>
      <c r="G210" s="348">
        <f>G211</f>
        <v>0</v>
      </c>
    </row>
    <row r="211" spans="1:7" s="139" customFormat="1" ht="27" customHeight="1">
      <c r="A211" s="28" t="s">
        <v>232</v>
      </c>
      <c r="B211" s="37" t="s">
        <v>155</v>
      </c>
      <c r="C211" s="29" t="s">
        <v>363</v>
      </c>
      <c r="D211" s="29" t="s">
        <v>361</v>
      </c>
      <c r="E211" s="71" t="s">
        <v>742</v>
      </c>
      <c r="F211" s="29" t="s">
        <v>195</v>
      </c>
      <c r="G211" s="348">
        <f>G212</f>
        <v>0</v>
      </c>
    </row>
    <row r="212" spans="1:7" s="139" customFormat="1" ht="27" customHeight="1">
      <c r="A212" s="26" t="s">
        <v>453</v>
      </c>
      <c r="B212" s="37" t="s">
        <v>155</v>
      </c>
      <c r="C212" s="29" t="s">
        <v>363</v>
      </c>
      <c r="D212" s="29" t="s">
        <v>361</v>
      </c>
      <c r="E212" s="71" t="s">
        <v>742</v>
      </c>
      <c r="F212" s="29" t="s">
        <v>377</v>
      </c>
      <c r="G212" s="49">
        <f>'расх 21 г'!G213</f>
        <v>0</v>
      </c>
    </row>
    <row r="213" spans="1:7" s="139" customFormat="1" ht="18.75" customHeight="1">
      <c r="A213" s="125" t="s">
        <v>575</v>
      </c>
      <c r="B213" s="37"/>
      <c r="C213" s="29" t="s">
        <v>363</v>
      </c>
      <c r="D213" s="29" t="s">
        <v>361</v>
      </c>
      <c r="E213" s="71" t="s">
        <v>742</v>
      </c>
      <c r="F213" s="29" t="s">
        <v>233</v>
      </c>
      <c r="G213" s="49">
        <f>G214</f>
        <v>2241.6</v>
      </c>
    </row>
    <row r="214" spans="1:7" s="139" customFormat="1" ht="27" customHeight="1">
      <c r="A214" s="28" t="s">
        <v>232</v>
      </c>
      <c r="B214" s="37"/>
      <c r="C214" s="29" t="s">
        <v>363</v>
      </c>
      <c r="D214" s="29" t="s">
        <v>361</v>
      </c>
      <c r="E214" s="71" t="s">
        <v>742</v>
      </c>
      <c r="F214" s="29" t="s">
        <v>195</v>
      </c>
      <c r="G214" s="49">
        <f>G215</f>
        <v>2241.6</v>
      </c>
    </row>
    <row r="215" spans="1:7" s="139" customFormat="1" ht="27" customHeight="1">
      <c r="A215" s="26" t="s">
        <v>453</v>
      </c>
      <c r="B215" s="37"/>
      <c r="C215" s="29" t="s">
        <v>363</v>
      </c>
      <c r="D215" s="29" t="s">
        <v>361</v>
      </c>
      <c r="E215" s="71" t="s">
        <v>742</v>
      </c>
      <c r="F215" s="24" t="s">
        <v>377</v>
      </c>
      <c r="G215" s="49">
        <f>'расх 21 г'!G215</f>
        <v>2241.6</v>
      </c>
    </row>
    <row r="216" spans="1:7" s="139" customFormat="1" ht="18" customHeight="1">
      <c r="A216" s="125" t="s">
        <v>594</v>
      </c>
      <c r="B216" s="37"/>
      <c r="C216" s="29" t="s">
        <v>363</v>
      </c>
      <c r="D216" s="29" t="s">
        <v>361</v>
      </c>
      <c r="E216" s="71" t="s">
        <v>742</v>
      </c>
      <c r="F216" s="29" t="s">
        <v>233</v>
      </c>
      <c r="G216" s="348">
        <f>G217</f>
        <v>52.56</v>
      </c>
    </row>
    <row r="217" spans="1:7" s="139" customFormat="1" ht="27" customHeight="1">
      <c r="A217" s="28" t="s">
        <v>232</v>
      </c>
      <c r="B217" s="37"/>
      <c r="C217" s="29" t="s">
        <v>363</v>
      </c>
      <c r="D217" s="29" t="s">
        <v>361</v>
      </c>
      <c r="E217" s="71" t="s">
        <v>742</v>
      </c>
      <c r="F217" s="29" t="s">
        <v>195</v>
      </c>
      <c r="G217" s="348">
        <f>G218</f>
        <v>52.56</v>
      </c>
    </row>
    <row r="218" spans="1:7" s="139" customFormat="1" ht="27" customHeight="1">
      <c r="A218" s="26" t="s">
        <v>453</v>
      </c>
      <c r="B218" s="37"/>
      <c r="C218" s="29" t="s">
        <v>363</v>
      </c>
      <c r="D218" s="29" t="s">
        <v>361</v>
      </c>
      <c r="E218" s="71" t="s">
        <v>742</v>
      </c>
      <c r="F218" s="24" t="s">
        <v>377</v>
      </c>
      <c r="G218" s="49">
        <f>'расх 21 г'!G218</f>
        <v>52.56</v>
      </c>
    </row>
    <row r="219" spans="1:7" s="139" customFormat="1" ht="27" customHeight="1">
      <c r="A219" s="64" t="s">
        <v>732</v>
      </c>
      <c r="B219" s="37"/>
      <c r="C219" s="50" t="s">
        <v>363</v>
      </c>
      <c r="D219" s="50" t="s">
        <v>361</v>
      </c>
      <c r="E219" s="74" t="s">
        <v>638</v>
      </c>
      <c r="F219" s="24"/>
      <c r="G219" s="178">
        <f>G220</f>
        <v>0</v>
      </c>
    </row>
    <row r="220" spans="1:7" s="139" customFormat="1" ht="27" customHeight="1">
      <c r="A220" s="26" t="s">
        <v>637</v>
      </c>
      <c r="B220" s="37"/>
      <c r="C220" s="29" t="s">
        <v>363</v>
      </c>
      <c r="D220" s="29" t="s">
        <v>361</v>
      </c>
      <c r="E220" s="71" t="s">
        <v>639</v>
      </c>
      <c r="F220" s="24" t="s">
        <v>233</v>
      </c>
      <c r="G220" s="49">
        <f>G221</f>
        <v>0</v>
      </c>
    </row>
    <row r="221" spans="1:7" s="139" customFormat="1" ht="27" customHeight="1">
      <c r="A221" s="28" t="s">
        <v>232</v>
      </c>
      <c r="B221" s="37"/>
      <c r="C221" s="29" t="s">
        <v>363</v>
      </c>
      <c r="D221" s="29" t="s">
        <v>361</v>
      </c>
      <c r="E221" s="71" t="s">
        <v>639</v>
      </c>
      <c r="F221" s="24" t="s">
        <v>195</v>
      </c>
      <c r="G221" s="49">
        <f>G222</f>
        <v>0</v>
      </c>
    </row>
    <row r="222" spans="1:7" s="139" customFormat="1" ht="27" customHeight="1">
      <c r="A222" s="26" t="s">
        <v>453</v>
      </c>
      <c r="B222" s="37"/>
      <c r="C222" s="29" t="s">
        <v>363</v>
      </c>
      <c r="D222" s="29" t="s">
        <v>361</v>
      </c>
      <c r="E222" s="71" t="s">
        <v>639</v>
      </c>
      <c r="F222" s="24" t="s">
        <v>377</v>
      </c>
      <c r="G222" s="49">
        <f>'расх 21 г'!G224</f>
        <v>0</v>
      </c>
    </row>
    <row r="223" spans="1:7" s="139" customFormat="1" ht="27" customHeight="1">
      <c r="A223" s="64" t="s">
        <v>596</v>
      </c>
      <c r="B223" s="37"/>
      <c r="C223" s="50" t="s">
        <v>363</v>
      </c>
      <c r="D223" s="50" t="s">
        <v>361</v>
      </c>
      <c r="E223" s="74" t="s">
        <v>130</v>
      </c>
      <c r="F223" s="24"/>
      <c r="G223" s="178">
        <f>'расх 21 г'!G227</f>
        <v>9326.37621</v>
      </c>
    </row>
    <row r="224" spans="1:7" s="139" customFormat="1" ht="27" customHeight="1">
      <c r="A224" s="28" t="s">
        <v>605</v>
      </c>
      <c r="B224" s="37"/>
      <c r="C224" s="29" t="s">
        <v>363</v>
      </c>
      <c r="D224" s="29" t="s">
        <v>361</v>
      </c>
      <c r="E224" s="71" t="s">
        <v>607</v>
      </c>
      <c r="F224" s="24" t="s">
        <v>396</v>
      </c>
      <c r="G224" s="49">
        <f>'расх 21 г'!G228</f>
        <v>5559.523999999999</v>
      </c>
    </row>
    <row r="225" spans="1:7" s="139" customFormat="1" ht="27" customHeight="1">
      <c r="A225" s="28" t="s">
        <v>606</v>
      </c>
      <c r="B225" s="37"/>
      <c r="C225" s="29" t="s">
        <v>363</v>
      </c>
      <c r="D225" s="29" t="s">
        <v>361</v>
      </c>
      <c r="E225" s="71" t="s">
        <v>607</v>
      </c>
      <c r="F225" s="24" t="s">
        <v>187</v>
      </c>
      <c r="G225" s="49">
        <f>'расх 21 г'!G229</f>
        <v>3694.78575</v>
      </c>
    </row>
    <row r="226" spans="1:7" s="139" customFormat="1" ht="27" customHeight="1">
      <c r="A226" s="26" t="s">
        <v>597</v>
      </c>
      <c r="B226" s="37"/>
      <c r="C226" s="29" t="s">
        <v>363</v>
      </c>
      <c r="D226" s="29" t="s">
        <v>361</v>
      </c>
      <c r="E226" s="71" t="s">
        <v>598</v>
      </c>
      <c r="F226" s="24" t="s">
        <v>233</v>
      </c>
      <c r="G226" s="49">
        <f>G227</f>
        <v>0</v>
      </c>
    </row>
    <row r="227" spans="1:7" s="139" customFormat="1" ht="27" customHeight="1">
      <c r="A227" s="28" t="s">
        <v>232</v>
      </c>
      <c r="B227" s="37"/>
      <c r="C227" s="29" t="s">
        <v>363</v>
      </c>
      <c r="D227" s="29" t="s">
        <v>361</v>
      </c>
      <c r="E227" s="71" t="s">
        <v>598</v>
      </c>
      <c r="F227" s="24" t="s">
        <v>195</v>
      </c>
      <c r="G227" s="49">
        <f>G228</f>
        <v>0</v>
      </c>
    </row>
    <row r="228" spans="1:7" s="139" customFormat="1" ht="27" customHeight="1">
      <c r="A228" s="26" t="s">
        <v>453</v>
      </c>
      <c r="B228" s="37"/>
      <c r="C228" s="29" t="s">
        <v>363</v>
      </c>
      <c r="D228" s="29" t="s">
        <v>361</v>
      </c>
      <c r="E228" s="71" t="s">
        <v>598</v>
      </c>
      <c r="F228" s="24" t="s">
        <v>377</v>
      </c>
      <c r="G228" s="49">
        <f>'расх 21 г'!G233</f>
        <v>0</v>
      </c>
    </row>
    <row r="229" spans="1:7" ht="27" customHeight="1">
      <c r="A229" s="64" t="s">
        <v>207</v>
      </c>
      <c r="B229" s="58" t="s">
        <v>155</v>
      </c>
      <c r="C229" s="50" t="s">
        <v>363</v>
      </c>
      <c r="D229" s="50" t="s">
        <v>361</v>
      </c>
      <c r="E229" s="74" t="s">
        <v>118</v>
      </c>
      <c r="F229" s="50"/>
      <c r="G229" s="347">
        <f>G230+G243+G247+G235</f>
        <v>735.78142</v>
      </c>
    </row>
    <row r="230" spans="1:7" s="139" customFormat="1" ht="26.25" customHeight="1">
      <c r="A230" s="16" t="s">
        <v>284</v>
      </c>
      <c r="B230" s="44" t="s">
        <v>155</v>
      </c>
      <c r="C230" s="45" t="s">
        <v>363</v>
      </c>
      <c r="D230" s="45" t="s">
        <v>361</v>
      </c>
      <c r="E230" s="51" t="s">
        <v>124</v>
      </c>
      <c r="F230" s="62"/>
      <c r="G230" s="324">
        <f>G231</f>
        <v>500.33142</v>
      </c>
    </row>
    <row r="231" spans="1:7" s="139" customFormat="1" ht="26.25" customHeight="1">
      <c r="A231" s="28" t="s">
        <v>232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40" t="s">
        <v>233</v>
      </c>
      <c r="G231" s="324">
        <f>G232</f>
        <v>500.33142</v>
      </c>
    </row>
    <row r="232" spans="1:7" s="139" customFormat="1" ht="26.25" customHeight="1">
      <c r="A232" s="125" t="s">
        <v>234</v>
      </c>
      <c r="B232" s="37" t="s">
        <v>155</v>
      </c>
      <c r="C232" s="24" t="s">
        <v>363</v>
      </c>
      <c r="D232" s="24" t="s">
        <v>361</v>
      </c>
      <c r="E232" s="48" t="s">
        <v>124</v>
      </c>
      <c r="F232" s="40" t="s">
        <v>195</v>
      </c>
      <c r="G232" s="324">
        <f>G233+G234</f>
        <v>500.33142</v>
      </c>
    </row>
    <row r="233" spans="1:7" ht="27" customHeight="1">
      <c r="A233" s="26" t="s">
        <v>453</v>
      </c>
      <c r="B233" s="37" t="s">
        <v>155</v>
      </c>
      <c r="C233" s="24" t="s">
        <v>363</v>
      </c>
      <c r="D233" s="24" t="s">
        <v>361</v>
      </c>
      <c r="E233" s="48" t="s">
        <v>124</v>
      </c>
      <c r="F233" s="25" t="s">
        <v>377</v>
      </c>
      <c r="G233" s="49">
        <f>'расх 21 г'!G239</f>
        <v>63.47542</v>
      </c>
    </row>
    <row r="234" spans="1:7" ht="27" customHeight="1">
      <c r="A234" s="26" t="s">
        <v>730</v>
      </c>
      <c r="B234" s="37"/>
      <c r="C234" s="24" t="s">
        <v>363</v>
      </c>
      <c r="D234" s="24" t="s">
        <v>361</v>
      </c>
      <c r="E234" s="48" t="s">
        <v>124</v>
      </c>
      <c r="F234" s="25" t="s">
        <v>729</v>
      </c>
      <c r="G234" s="49">
        <f>'расх 21 г'!G240</f>
        <v>436.856</v>
      </c>
    </row>
    <row r="235" spans="1:7" s="139" customFormat="1" ht="15.75" customHeight="1" hidden="1">
      <c r="A235" s="184" t="s">
        <v>285</v>
      </c>
      <c r="B235" s="37" t="s">
        <v>155</v>
      </c>
      <c r="C235" s="45" t="s">
        <v>363</v>
      </c>
      <c r="D235" s="45" t="s">
        <v>361</v>
      </c>
      <c r="E235" s="51" t="s">
        <v>125</v>
      </c>
      <c r="F235" s="62"/>
      <c r="G235" s="324">
        <f>G236</f>
        <v>0</v>
      </c>
    </row>
    <row r="236" spans="1:7" s="139" customFormat="1" ht="28.5" customHeight="1" hidden="1">
      <c r="A236" s="28" t="s">
        <v>232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40" t="s">
        <v>233</v>
      </c>
      <c r="G236" s="324">
        <f>G237</f>
        <v>0</v>
      </c>
    </row>
    <row r="237" spans="1:7" s="139" customFormat="1" ht="27" customHeight="1" hidden="1">
      <c r="A237" s="125" t="s">
        <v>234</v>
      </c>
      <c r="B237" s="37" t="s">
        <v>155</v>
      </c>
      <c r="C237" s="24" t="s">
        <v>363</v>
      </c>
      <c r="D237" s="24" t="s">
        <v>361</v>
      </c>
      <c r="E237" s="48" t="s">
        <v>125</v>
      </c>
      <c r="F237" s="40" t="s">
        <v>195</v>
      </c>
      <c r="G237" s="324">
        <f>G238</f>
        <v>0</v>
      </c>
    </row>
    <row r="238" spans="1:7" ht="26.25" customHeight="1" hidden="1">
      <c r="A238" s="26" t="s">
        <v>453</v>
      </c>
      <c r="B238" s="37" t="s">
        <v>155</v>
      </c>
      <c r="C238" s="24" t="s">
        <v>363</v>
      </c>
      <c r="D238" s="24" t="s">
        <v>361</v>
      </c>
      <c r="E238" s="48" t="s">
        <v>125</v>
      </c>
      <c r="F238" s="25" t="s">
        <v>377</v>
      </c>
      <c r="G238" s="49">
        <f>'расх 21 г'!G242</f>
        <v>0</v>
      </c>
    </row>
    <row r="239" spans="1:7" s="139" customFormat="1" ht="15" customHeight="1" hidden="1">
      <c r="A239" s="16" t="s">
        <v>286</v>
      </c>
      <c r="B239" s="37" t="s">
        <v>155</v>
      </c>
      <c r="C239" s="45" t="s">
        <v>363</v>
      </c>
      <c r="D239" s="45" t="s">
        <v>361</v>
      </c>
      <c r="E239" s="51" t="s">
        <v>126</v>
      </c>
      <c r="F239" s="62"/>
      <c r="G239" s="138">
        <f>G240</f>
        <v>0</v>
      </c>
    </row>
    <row r="240" spans="1:7" s="139" customFormat="1" ht="28.5" customHeight="1" hidden="1">
      <c r="A240" s="28" t="s">
        <v>232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40" t="s">
        <v>233</v>
      </c>
      <c r="G240" s="96">
        <f>G241</f>
        <v>0</v>
      </c>
    </row>
    <row r="241" spans="1:7" s="139" customFormat="1" ht="30" customHeight="1" hidden="1">
      <c r="A241" s="125" t="s">
        <v>234</v>
      </c>
      <c r="B241" s="37" t="s">
        <v>155</v>
      </c>
      <c r="C241" s="24" t="s">
        <v>363</v>
      </c>
      <c r="D241" s="24" t="s">
        <v>361</v>
      </c>
      <c r="E241" s="48" t="s">
        <v>126</v>
      </c>
      <c r="F241" s="40" t="s">
        <v>195</v>
      </c>
      <c r="G241" s="96">
        <f>G242</f>
        <v>0</v>
      </c>
    </row>
    <row r="242" spans="1:7" ht="27" customHeight="1" hidden="1">
      <c r="A242" s="26" t="s">
        <v>453</v>
      </c>
      <c r="B242" s="37" t="s">
        <v>155</v>
      </c>
      <c r="C242" s="24" t="s">
        <v>363</v>
      </c>
      <c r="D242" s="24" t="s">
        <v>361</v>
      </c>
      <c r="E242" s="48" t="s">
        <v>126</v>
      </c>
      <c r="F242" s="25" t="s">
        <v>377</v>
      </c>
      <c r="G242" s="144">
        <v>0</v>
      </c>
    </row>
    <row r="243" spans="1:7" s="139" customFormat="1" ht="27.75" customHeight="1" hidden="1">
      <c r="A243" s="46" t="s">
        <v>393</v>
      </c>
      <c r="B243" s="44" t="s">
        <v>155</v>
      </c>
      <c r="C243" s="45" t="s">
        <v>363</v>
      </c>
      <c r="D243" s="45" t="s">
        <v>361</v>
      </c>
      <c r="E243" s="51" t="s">
        <v>127</v>
      </c>
      <c r="F243" s="62"/>
      <c r="G243" s="324">
        <f>G244</f>
        <v>0</v>
      </c>
    </row>
    <row r="244" spans="1:7" ht="27.75" customHeight="1" hidden="1">
      <c r="A244" s="28" t="s">
        <v>232</v>
      </c>
      <c r="B244" s="37" t="s">
        <v>155</v>
      </c>
      <c r="C244" s="29" t="s">
        <v>363</v>
      </c>
      <c r="D244" s="29" t="s">
        <v>361</v>
      </c>
      <c r="E244" s="71" t="s">
        <v>127</v>
      </c>
      <c r="F244" s="40" t="s">
        <v>233</v>
      </c>
      <c r="G244" s="342">
        <f>G245</f>
        <v>0</v>
      </c>
    </row>
    <row r="245" spans="1:7" ht="27.75" customHeight="1" hidden="1">
      <c r="A245" s="125" t="s">
        <v>234</v>
      </c>
      <c r="B245" s="37" t="s">
        <v>155</v>
      </c>
      <c r="C245" s="29" t="s">
        <v>363</v>
      </c>
      <c r="D245" s="29" t="s">
        <v>361</v>
      </c>
      <c r="E245" s="71" t="s">
        <v>127</v>
      </c>
      <c r="F245" s="40" t="s">
        <v>195</v>
      </c>
      <c r="G245" s="342">
        <f>G246</f>
        <v>0</v>
      </c>
    </row>
    <row r="246" spans="1:7" ht="27" customHeight="1" hidden="1">
      <c r="A246" s="26" t="s">
        <v>453</v>
      </c>
      <c r="B246" s="37" t="s">
        <v>155</v>
      </c>
      <c r="C246" s="24" t="s">
        <v>363</v>
      </c>
      <c r="D246" s="24" t="s">
        <v>361</v>
      </c>
      <c r="E246" s="71" t="s">
        <v>127</v>
      </c>
      <c r="F246" s="25" t="s">
        <v>377</v>
      </c>
      <c r="G246" s="49">
        <f>'расх 21 г'!G250</f>
        <v>0</v>
      </c>
    </row>
    <row r="247" spans="1:7" s="195" customFormat="1" ht="15" customHeight="1">
      <c r="A247" s="46" t="s">
        <v>287</v>
      </c>
      <c r="B247" s="44" t="s">
        <v>155</v>
      </c>
      <c r="C247" s="45" t="s">
        <v>363</v>
      </c>
      <c r="D247" s="45" t="s">
        <v>361</v>
      </c>
      <c r="E247" s="51" t="s">
        <v>128</v>
      </c>
      <c r="F247" s="62"/>
      <c r="G247" s="324">
        <f>G248</f>
        <v>235.45000000000002</v>
      </c>
    </row>
    <row r="248" spans="1:7" s="68" customFormat="1" ht="15" customHeight="1">
      <c r="A248" s="28" t="s">
        <v>232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40" t="s">
        <v>233</v>
      </c>
      <c r="G248" s="328">
        <f>G249</f>
        <v>235.45000000000002</v>
      </c>
    </row>
    <row r="249" spans="1:7" s="185" customFormat="1" ht="28.5" customHeight="1">
      <c r="A249" s="125" t="s">
        <v>234</v>
      </c>
      <c r="B249" s="37" t="s">
        <v>155</v>
      </c>
      <c r="C249" s="24" t="s">
        <v>363</v>
      </c>
      <c r="D249" s="24" t="s">
        <v>361</v>
      </c>
      <c r="E249" s="48" t="s">
        <v>128</v>
      </c>
      <c r="F249" s="40" t="s">
        <v>195</v>
      </c>
      <c r="G249" s="328">
        <f>G250</f>
        <v>235.45000000000002</v>
      </c>
    </row>
    <row r="250" spans="1:7" s="139" customFormat="1" ht="15.75" customHeight="1">
      <c r="A250" s="26" t="s">
        <v>453</v>
      </c>
      <c r="B250" s="37" t="s">
        <v>155</v>
      </c>
      <c r="C250" s="24" t="s">
        <v>363</v>
      </c>
      <c r="D250" s="24" t="s">
        <v>361</v>
      </c>
      <c r="E250" s="48" t="s">
        <v>128</v>
      </c>
      <c r="F250" s="25" t="s">
        <v>377</v>
      </c>
      <c r="G250" s="49">
        <f>'расх 21 г'!G254</f>
        <v>235.45000000000002</v>
      </c>
    </row>
    <row r="251" spans="1:7" s="139" customFormat="1" ht="16.5" customHeight="1">
      <c r="A251" s="186" t="s">
        <v>394</v>
      </c>
      <c r="B251" s="36" t="s">
        <v>155</v>
      </c>
      <c r="C251" s="201" t="s">
        <v>364</v>
      </c>
      <c r="D251" s="201"/>
      <c r="E251" s="48"/>
      <c r="F251" s="193"/>
      <c r="G251" s="346">
        <f>G252</f>
        <v>11184.32397</v>
      </c>
    </row>
    <row r="252" spans="1:7" ht="20.25" customHeight="1">
      <c r="A252" s="190" t="s">
        <v>395</v>
      </c>
      <c r="B252" s="36" t="s">
        <v>155</v>
      </c>
      <c r="C252" s="34" t="s">
        <v>364</v>
      </c>
      <c r="D252" s="34" t="s">
        <v>358</v>
      </c>
      <c r="E252" s="148"/>
      <c r="F252" s="101"/>
      <c r="G252" s="327">
        <f>G253+G310+G307+G301</f>
        <v>11184.32397</v>
      </c>
    </row>
    <row r="253" spans="1:7" ht="27" customHeight="1">
      <c r="A253" s="64" t="s">
        <v>733</v>
      </c>
      <c r="B253" s="58" t="s">
        <v>155</v>
      </c>
      <c r="C253" s="50" t="s">
        <v>364</v>
      </c>
      <c r="D253" s="50" t="s">
        <v>358</v>
      </c>
      <c r="E253" s="74" t="s">
        <v>60</v>
      </c>
      <c r="F253" s="69"/>
      <c r="G253" s="344">
        <f>G254+G276+G294</f>
        <v>10847.72011</v>
      </c>
    </row>
    <row r="254" spans="1:7" ht="15.75">
      <c r="A254" s="46" t="s">
        <v>164</v>
      </c>
      <c r="B254" s="37" t="s">
        <v>155</v>
      </c>
      <c r="C254" s="45" t="s">
        <v>364</v>
      </c>
      <c r="D254" s="45" t="s">
        <v>358</v>
      </c>
      <c r="E254" s="51" t="s">
        <v>61</v>
      </c>
      <c r="F254" s="62"/>
      <c r="G254" s="324">
        <f>G255+G261+G272</f>
        <v>8557.32409</v>
      </c>
    </row>
    <row r="255" spans="1:7" ht="28.5" customHeight="1">
      <c r="A255" s="46" t="s">
        <v>165</v>
      </c>
      <c r="B255" s="37" t="s">
        <v>155</v>
      </c>
      <c r="C255" s="45" t="s">
        <v>364</v>
      </c>
      <c r="D255" s="45" t="s">
        <v>358</v>
      </c>
      <c r="E255" s="51" t="s">
        <v>254</v>
      </c>
      <c r="F255" s="62"/>
      <c r="G255" s="324">
        <f>G256</f>
        <v>5386.38353</v>
      </c>
    </row>
    <row r="256" spans="1:7" ht="28.5" customHeight="1">
      <c r="A256" s="59" t="s">
        <v>228</v>
      </c>
      <c r="B256" s="37" t="s">
        <v>155</v>
      </c>
      <c r="C256" s="29" t="s">
        <v>364</v>
      </c>
      <c r="D256" s="29" t="s">
        <v>358</v>
      </c>
      <c r="E256" s="71" t="s">
        <v>254</v>
      </c>
      <c r="F256" s="25" t="s">
        <v>536</v>
      </c>
      <c r="G256" s="328">
        <f>G257</f>
        <v>5386.38353</v>
      </c>
    </row>
    <row r="257" spans="1:7" ht="29.25" customHeight="1">
      <c r="A257" s="26" t="s">
        <v>289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40" t="s">
        <v>424</v>
      </c>
      <c r="G257" s="328">
        <f>G258+G259+G260</f>
        <v>5386.38353</v>
      </c>
    </row>
    <row r="258" spans="1:7" ht="18.75" customHeight="1">
      <c r="A258" s="26" t="s">
        <v>268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396</v>
      </c>
      <c r="G258" s="328">
        <f>'расх 21 г'!G264</f>
        <v>3632.418</v>
      </c>
    </row>
    <row r="259" spans="1:12" ht="29.25" customHeight="1">
      <c r="A259" s="26" t="s">
        <v>269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397</v>
      </c>
      <c r="G259" s="328">
        <v>0</v>
      </c>
      <c r="J259" s="127"/>
      <c r="L259" s="127"/>
    </row>
    <row r="260" spans="1:7" ht="25.5">
      <c r="A260" s="26" t="s">
        <v>270</v>
      </c>
      <c r="B260" s="37" t="s">
        <v>155</v>
      </c>
      <c r="C260" s="24" t="s">
        <v>364</v>
      </c>
      <c r="D260" s="24" t="s">
        <v>358</v>
      </c>
      <c r="E260" s="71" t="s">
        <v>254</v>
      </c>
      <c r="F260" s="24" t="s">
        <v>187</v>
      </c>
      <c r="G260" s="328">
        <f>'расх 21 г'!G266</f>
        <v>1753.9655300000002</v>
      </c>
    </row>
    <row r="261" spans="1:9" ht="27" customHeight="1">
      <c r="A261" s="26" t="s">
        <v>166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/>
      <c r="G261" s="328">
        <f>G262+G267</f>
        <v>3170.94056</v>
      </c>
      <c r="I261" s="170"/>
    </row>
    <row r="262" spans="1:9" ht="16.5" customHeight="1">
      <c r="A262" s="28" t="s">
        <v>232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233</v>
      </c>
      <c r="G262" s="328">
        <f>G263</f>
        <v>2918.82975</v>
      </c>
      <c r="I262" s="170"/>
    </row>
    <row r="263" spans="1:7" ht="28.5" customHeight="1">
      <c r="A263" s="125" t="s">
        <v>234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195</v>
      </c>
      <c r="G263" s="328">
        <f>G264+G265+G266</f>
        <v>2918.82975</v>
      </c>
    </row>
    <row r="264" spans="1:7" ht="17.25" customHeight="1">
      <c r="A264" s="26" t="s">
        <v>375</v>
      </c>
      <c r="B264" s="37" t="s">
        <v>155</v>
      </c>
      <c r="C264" s="24" t="s">
        <v>364</v>
      </c>
      <c r="D264" s="24" t="s">
        <v>358</v>
      </c>
      <c r="E264" s="71" t="s">
        <v>255</v>
      </c>
      <c r="F264" s="24" t="s">
        <v>376</v>
      </c>
      <c r="G264" s="328">
        <f>'расх 21 г'!G270</f>
        <v>41.93214999999999</v>
      </c>
    </row>
    <row r="265" spans="1:7" s="139" customFormat="1" ht="29.25" customHeight="1">
      <c r="A265" s="26" t="s">
        <v>453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377</v>
      </c>
      <c r="G265" s="328">
        <f>'расх 21 г'!G271</f>
        <v>172.21946</v>
      </c>
    </row>
    <row r="266" spans="1:7" s="139" customFormat="1" ht="29.25" customHeight="1">
      <c r="A266" s="26" t="s">
        <v>730</v>
      </c>
      <c r="B266" s="37"/>
      <c r="C266" s="24" t="s">
        <v>364</v>
      </c>
      <c r="D266" s="24" t="s">
        <v>358</v>
      </c>
      <c r="E266" s="71" t="s">
        <v>255</v>
      </c>
      <c r="F266" s="24" t="s">
        <v>729</v>
      </c>
      <c r="G266" s="328">
        <f>'расх 21 г'!G272</f>
        <v>2704.67814</v>
      </c>
    </row>
    <row r="267" spans="1:7" s="139" customFormat="1" ht="21" customHeight="1">
      <c r="A267" s="26" t="s">
        <v>45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235</v>
      </c>
      <c r="G267" s="328">
        <f>G269+G268</f>
        <v>252.11081000000001</v>
      </c>
    </row>
    <row r="268" spans="1:7" s="139" customFormat="1" ht="21" customHeight="1">
      <c r="A268" s="26" t="s">
        <v>687</v>
      </c>
      <c r="B268" s="37"/>
      <c r="C268" s="24" t="s">
        <v>364</v>
      </c>
      <c r="D268" s="24" t="s">
        <v>358</v>
      </c>
      <c r="E268" s="71" t="s">
        <v>255</v>
      </c>
      <c r="F268" s="24" t="s">
        <v>295</v>
      </c>
      <c r="G268" s="328">
        <f>'расх 21 г'!G274</f>
        <v>186.49281000000002</v>
      </c>
    </row>
    <row r="269" spans="1:7" ht="17.25" customHeight="1">
      <c r="A269" s="26" t="s">
        <v>199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198</v>
      </c>
      <c r="G269" s="328">
        <f>G271+G270</f>
        <v>65.618</v>
      </c>
    </row>
    <row r="270" spans="1:7" ht="17.25" customHeight="1">
      <c r="A270" s="26" t="s">
        <v>378</v>
      </c>
      <c r="B270" s="37"/>
      <c r="C270" s="24" t="s">
        <v>364</v>
      </c>
      <c r="D270" s="24" t="s">
        <v>358</v>
      </c>
      <c r="E270" s="71" t="s">
        <v>255</v>
      </c>
      <c r="F270" s="24" t="s">
        <v>379</v>
      </c>
      <c r="G270" s="328">
        <f>'расх 21 г'!G276</f>
        <v>30.494</v>
      </c>
    </row>
    <row r="271" spans="1:7" ht="25.5">
      <c r="A271" s="26" t="s">
        <v>378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200</v>
      </c>
      <c r="G271" s="328">
        <f>'расх 21 г'!G277</f>
        <v>35.123999999999995</v>
      </c>
    </row>
    <row r="272" spans="1:7" ht="15.75" hidden="1">
      <c r="A272" s="54" t="s">
        <v>551</v>
      </c>
      <c r="B272" s="37"/>
      <c r="C272" s="34" t="s">
        <v>364</v>
      </c>
      <c r="D272" s="34" t="s">
        <v>358</v>
      </c>
      <c r="E272" s="148" t="s">
        <v>553</v>
      </c>
      <c r="F272" s="24"/>
      <c r="G272" s="328">
        <f>G273+G274</f>
        <v>0</v>
      </c>
    </row>
    <row r="273" spans="1:7" ht="15.75" hidden="1">
      <c r="A273" s="26" t="s">
        <v>268</v>
      </c>
      <c r="B273" s="37"/>
      <c r="C273" s="24" t="s">
        <v>364</v>
      </c>
      <c r="D273" s="24" t="s">
        <v>358</v>
      </c>
      <c r="E273" s="71" t="s">
        <v>553</v>
      </c>
      <c r="F273" s="24" t="s">
        <v>396</v>
      </c>
      <c r="G273" s="328">
        <f>'расх 21 г'!G281</f>
        <v>0</v>
      </c>
    </row>
    <row r="274" spans="1:7" ht="25.5" hidden="1">
      <c r="A274" s="26" t="s">
        <v>270</v>
      </c>
      <c r="B274" s="37"/>
      <c r="C274" s="24" t="s">
        <v>364</v>
      </c>
      <c r="D274" s="24" t="s">
        <v>358</v>
      </c>
      <c r="E274" s="71" t="s">
        <v>553</v>
      </c>
      <c r="F274" s="24" t="s">
        <v>187</v>
      </c>
      <c r="G274" s="328">
        <f>'расх 21 г'!G282</f>
        <v>0</v>
      </c>
    </row>
    <row r="275" spans="1:7" ht="15.75" hidden="1">
      <c r="A275" s="26"/>
      <c r="B275" s="37"/>
      <c r="C275" s="24"/>
      <c r="D275" s="24"/>
      <c r="E275" s="71"/>
      <c r="F275" s="24"/>
      <c r="G275" s="328"/>
    </row>
    <row r="276" spans="1:7" ht="27.75" customHeight="1">
      <c r="A276" s="46" t="s">
        <v>168</v>
      </c>
      <c r="B276" s="44" t="s">
        <v>155</v>
      </c>
      <c r="C276" s="45" t="s">
        <v>364</v>
      </c>
      <c r="D276" s="45" t="s">
        <v>358</v>
      </c>
      <c r="E276" s="51" t="s">
        <v>256</v>
      </c>
      <c r="F276" s="62"/>
      <c r="G276" s="324">
        <f>G277+G284+G289+G293</f>
        <v>2048.1437</v>
      </c>
    </row>
    <row r="277" spans="1:7" ht="27.75" customHeight="1">
      <c r="A277" s="59" t="s">
        <v>228</v>
      </c>
      <c r="B277" s="37" t="s">
        <v>155</v>
      </c>
      <c r="C277" s="24" t="s">
        <v>364</v>
      </c>
      <c r="D277" s="24" t="s">
        <v>358</v>
      </c>
      <c r="E277" s="48" t="s">
        <v>257</v>
      </c>
      <c r="F277" s="40" t="s">
        <v>536</v>
      </c>
      <c r="G277" s="324">
        <f>G278</f>
        <v>1424.26771</v>
      </c>
    </row>
    <row r="278" spans="1:7" ht="27.75" customHeight="1">
      <c r="A278" s="26" t="s">
        <v>289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40" t="s">
        <v>424</v>
      </c>
      <c r="G278" s="328">
        <f>G279+G280+G281</f>
        <v>1424.26771</v>
      </c>
    </row>
    <row r="279" spans="1:7" ht="27.75" customHeight="1">
      <c r="A279" s="26" t="s">
        <v>268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396</v>
      </c>
      <c r="G279" s="328">
        <f>'расх 21 г'!G290</f>
        <v>889.0600000000001</v>
      </c>
    </row>
    <row r="280" spans="1:7" ht="27.75" customHeight="1">
      <c r="A280" s="26" t="s">
        <v>269</v>
      </c>
      <c r="B280" s="37" t="s">
        <v>155</v>
      </c>
      <c r="C280" s="24" t="s">
        <v>364</v>
      </c>
      <c r="D280" s="24" t="s">
        <v>358</v>
      </c>
      <c r="E280" s="48" t="s">
        <v>258</v>
      </c>
      <c r="F280" s="24" t="s">
        <v>397</v>
      </c>
      <c r="G280" s="328">
        <f>'расх 21 г'!G291</f>
        <v>0</v>
      </c>
    </row>
    <row r="281" spans="1:7" ht="27.75" customHeight="1">
      <c r="A281" s="26" t="s">
        <v>270</v>
      </c>
      <c r="B281" s="37" t="s">
        <v>155</v>
      </c>
      <c r="C281" s="24" t="s">
        <v>364</v>
      </c>
      <c r="D281" s="24" t="s">
        <v>358</v>
      </c>
      <c r="E281" s="48" t="s">
        <v>258</v>
      </c>
      <c r="F281" s="24" t="s">
        <v>187</v>
      </c>
      <c r="G281" s="328">
        <f>'расх 21 г'!G292</f>
        <v>535.20771</v>
      </c>
    </row>
    <row r="282" spans="1:7" ht="27.75" customHeight="1" hidden="1">
      <c r="A282" s="26" t="s">
        <v>290</v>
      </c>
      <c r="B282" s="37" t="s">
        <v>155</v>
      </c>
      <c r="C282" s="24" t="s">
        <v>364</v>
      </c>
      <c r="D282" s="24" t="s">
        <v>358</v>
      </c>
      <c r="E282" s="51" t="s">
        <v>259</v>
      </c>
      <c r="F282" s="24"/>
      <c r="G282" s="328">
        <f>G283</f>
        <v>0</v>
      </c>
    </row>
    <row r="283" spans="1:7" ht="25.5" hidden="1">
      <c r="A283" s="26" t="s">
        <v>537</v>
      </c>
      <c r="B283" s="37" t="s">
        <v>155</v>
      </c>
      <c r="C283" s="24" t="s">
        <v>364</v>
      </c>
      <c r="D283" s="24" t="s">
        <v>358</v>
      </c>
      <c r="E283" s="51" t="s">
        <v>259</v>
      </c>
      <c r="F283" s="24" t="s">
        <v>195</v>
      </c>
      <c r="G283" s="328"/>
    </row>
    <row r="284" spans="1:7" ht="26.25" customHeight="1">
      <c r="A284" s="26" t="s">
        <v>168</v>
      </c>
      <c r="B284" s="37" t="s">
        <v>155</v>
      </c>
      <c r="C284" s="24" t="s">
        <v>364</v>
      </c>
      <c r="D284" s="24" t="s">
        <v>358</v>
      </c>
      <c r="E284" s="48" t="s">
        <v>259</v>
      </c>
      <c r="F284" s="24"/>
      <c r="G284" s="328">
        <f>G285</f>
        <v>162.43238</v>
      </c>
    </row>
    <row r="285" spans="1:7" ht="30" customHeight="1">
      <c r="A285" s="28" t="s">
        <v>232</v>
      </c>
      <c r="B285" s="37" t="s">
        <v>155</v>
      </c>
      <c r="C285" s="24" t="s">
        <v>364</v>
      </c>
      <c r="D285" s="24" t="s">
        <v>358</v>
      </c>
      <c r="E285" s="48" t="s">
        <v>259</v>
      </c>
      <c r="F285" s="24" t="s">
        <v>233</v>
      </c>
      <c r="G285" s="328">
        <f>G286</f>
        <v>162.43238</v>
      </c>
    </row>
    <row r="286" spans="1:7" ht="30" customHeight="1">
      <c r="A286" s="125" t="s">
        <v>234</v>
      </c>
      <c r="B286" s="37" t="s">
        <v>155</v>
      </c>
      <c r="C286" s="24" t="s">
        <v>364</v>
      </c>
      <c r="D286" s="24" t="s">
        <v>358</v>
      </c>
      <c r="E286" s="48" t="s">
        <v>259</v>
      </c>
      <c r="F286" s="24" t="s">
        <v>195</v>
      </c>
      <c r="G286" s="328">
        <f>G287+G288</f>
        <v>162.43238</v>
      </c>
    </row>
    <row r="287" spans="1:7" ht="29.25" customHeight="1">
      <c r="A287" s="26" t="s">
        <v>375</v>
      </c>
      <c r="B287" s="37" t="s">
        <v>155</v>
      </c>
      <c r="C287" s="24" t="s">
        <v>364</v>
      </c>
      <c r="D287" s="24" t="s">
        <v>358</v>
      </c>
      <c r="E287" s="48" t="s">
        <v>259</v>
      </c>
      <c r="F287" s="24" t="s">
        <v>376</v>
      </c>
      <c r="G287" s="328">
        <f>'расх 21 г'!G298</f>
        <v>13.12948</v>
      </c>
    </row>
    <row r="288" spans="1:7" ht="33.75" customHeight="1">
      <c r="A288" s="26" t="s">
        <v>453</v>
      </c>
      <c r="B288" s="37" t="s">
        <v>155</v>
      </c>
      <c r="C288" s="24" t="s">
        <v>364</v>
      </c>
      <c r="D288" s="24" t="s">
        <v>358</v>
      </c>
      <c r="E288" s="48" t="s">
        <v>259</v>
      </c>
      <c r="F288" s="24" t="s">
        <v>377</v>
      </c>
      <c r="G288" s="328">
        <f>'расх 21 г'!G299</f>
        <v>149.3029</v>
      </c>
    </row>
    <row r="289" spans="1:7" ht="31.5" customHeight="1" hidden="1">
      <c r="A289" s="54" t="s">
        <v>552</v>
      </c>
      <c r="B289" s="37"/>
      <c r="C289" s="24" t="s">
        <v>364</v>
      </c>
      <c r="D289" s="24" t="s">
        <v>358</v>
      </c>
      <c r="E289" s="148" t="s">
        <v>554</v>
      </c>
      <c r="F289" s="24"/>
      <c r="G289" s="328">
        <f>G290+G291</f>
        <v>0</v>
      </c>
    </row>
    <row r="290" spans="1:7" ht="18" customHeight="1" hidden="1">
      <c r="A290" s="26" t="s">
        <v>268</v>
      </c>
      <c r="B290" s="37"/>
      <c r="C290" s="24" t="s">
        <v>364</v>
      </c>
      <c r="D290" s="24" t="s">
        <v>358</v>
      </c>
      <c r="E290" s="71" t="s">
        <v>554</v>
      </c>
      <c r="F290" s="24" t="s">
        <v>396</v>
      </c>
      <c r="G290" s="328">
        <f>'расх 21 г'!G303</f>
        <v>0</v>
      </c>
    </row>
    <row r="291" spans="1:7" ht="18" customHeight="1" hidden="1">
      <c r="A291" s="26" t="s">
        <v>270</v>
      </c>
      <c r="B291" s="37"/>
      <c r="C291" s="24" t="s">
        <v>364</v>
      </c>
      <c r="D291" s="24" t="s">
        <v>358</v>
      </c>
      <c r="E291" s="71" t="s">
        <v>554</v>
      </c>
      <c r="F291" s="24" t="s">
        <v>187</v>
      </c>
      <c r="G291" s="328">
        <f>'расх 21 г'!G304</f>
        <v>0</v>
      </c>
    </row>
    <row r="292" spans="1:7" ht="18" customHeight="1" hidden="1">
      <c r="A292" s="26"/>
      <c r="B292" s="37"/>
      <c r="C292" s="24"/>
      <c r="D292" s="24"/>
      <c r="E292" s="48"/>
      <c r="F292" s="24"/>
      <c r="G292" s="328"/>
    </row>
    <row r="293" spans="1:7" ht="18" customHeight="1">
      <c r="A293" s="26" t="s">
        <v>730</v>
      </c>
      <c r="B293" s="37"/>
      <c r="C293" s="24" t="s">
        <v>364</v>
      </c>
      <c r="D293" s="24" t="s">
        <v>358</v>
      </c>
      <c r="E293" s="48" t="s">
        <v>259</v>
      </c>
      <c r="F293" s="24" t="s">
        <v>729</v>
      </c>
      <c r="G293" s="328">
        <f>'расх 21 г'!G305</f>
        <v>461.44361</v>
      </c>
    </row>
    <row r="294" spans="1:7" ht="25.5">
      <c r="A294" s="46" t="s">
        <v>169</v>
      </c>
      <c r="B294" s="44" t="s">
        <v>155</v>
      </c>
      <c r="C294" s="45" t="s">
        <v>364</v>
      </c>
      <c r="D294" s="45" t="s">
        <v>358</v>
      </c>
      <c r="E294" s="51" t="s">
        <v>260</v>
      </c>
      <c r="F294" s="45"/>
      <c r="G294" s="324">
        <f>G295</f>
        <v>242.25232</v>
      </c>
    </row>
    <row r="295" spans="1:7" ht="29.25" customHeight="1">
      <c r="A295" s="59" t="s">
        <v>170</v>
      </c>
      <c r="B295" s="37" t="s">
        <v>155</v>
      </c>
      <c r="C295" s="24" t="s">
        <v>364</v>
      </c>
      <c r="D295" s="24" t="s">
        <v>358</v>
      </c>
      <c r="E295" s="48" t="s">
        <v>261</v>
      </c>
      <c r="F295" s="24"/>
      <c r="G295" s="328">
        <f>G296</f>
        <v>242.25232</v>
      </c>
    </row>
    <row r="296" spans="1:7" ht="29.25" customHeight="1">
      <c r="A296" s="59" t="s">
        <v>228</v>
      </c>
      <c r="B296" s="37" t="s">
        <v>155</v>
      </c>
      <c r="C296" s="24" t="s">
        <v>364</v>
      </c>
      <c r="D296" s="24" t="s">
        <v>358</v>
      </c>
      <c r="E296" s="48" t="s">
        <v>261</v>
      </c>
      <c r="F296" s="40" t="s">
        <v>536</v>
      </c>
      <c r="G296" s="328">
        <f>G298+G300</f>
        <v>242.25232</v>
      </c>
    </row>
    <row r="297" spans="1:7" s="185" customFormat="1" ht="27" customHeight="1">
      <c r="A297" s="26" t="s">
        <v>289</v>
      </c>
      <c r="B297" s="37" t="s">
        <v>155</v>
      </c>
      <c r="C297" s="24" t="s">
        <v>364</v>
      </c>
      <c r="D297" s="24" t="s">
        <v>358</v>
      </c>
      <c r="E297" s="48" t="s">
        <v>261</v>
      </c>
      <c r="F297" s="40" t="s">
        <v>424</v>
      </c>
      <c r="G297" s="328">
        <f>G298+G299+G300</f>
        <v>242.25232</v>
      </c>
    </row>
    <row r="298" spans="1:7" s="139" customFormat="1" ht="15" customHeight="1">
      <c r="A298" s="26" t="s">
        <v>268</v>
      </c>
      <c r="B298" s="37" t="s">
        <v>155</v>
      </c>
      <c r="C298" s="24" t="s">
        <v>364</v>
      </c>
      <c r="D298" s="24" t="s">
        <v>358</v>
      </c>
      <c r="E298" s="48" t="s">
        <v>261</v>
      </c>
      <c r="F298" s="24" t="s">
        <v>396</v>
      </c>
      <c r="G298" s="328">
        <f>'расх 21 г'!G310</f>
        <v>161.504</v>
      </c>
    </row>
    <row r="299" spans="1:7" s="139" customFormat="1" ht="28.5" customHeight="1" hidden="1">
      <c r="A299" s="26" t="s">
        <v>454</v>
      </c>
      <c r="B299" s="37" t="s">
        <v>535</v>
      </c>
      <c r="C299" s="24" t="s">
        <v>364</v>
      </c>
      <c r="D299" s="24" t="s">
        <v>358</v>
      </c>
      <c r="E299" s="48" t="s">
        <v>261</v>
      </c>
      <c r="F299" s="24" t="s">
        <v>397</v>
      </c>
      <c r="G299" s="328"/>
    </row>
    <row r="300" spans="1:7" s="139" customFormat="1" ht="27.75" customHeight="1">
      <c r="A300" s="26" t="s">
        <v>270</v>
      </c>
      <c r="B300" s="37" t="s">
        <v>155</v>
      </c>
      <c r="C300" s="24" t="s">
        <v>364</v>
      </c>
      <c r="D300" s="24" t="s">
        <v>358</v>
      </c>
      <c r="E300" s="48" t="s">
        <v>261</v>
      </c>
      <c r="F300" s="24" t="s">
        <v>187</v>
      </c>
      <c r="G300" s="328">
        <f>'расх 21 г'!G312</f>
        <v>80.74831999999999</v>
      </c>
    </row>
    <row r="301" spans="1:7" s="139" customFormat="1" ht="27.75" customHeight="1">
      <c r="A301" s="205" t="s">
        <v>746</v>
      </c>
      <c r="B301" s="37"/>
      <c r="C301" s="50" t="s">
        <v>364</v>
      </c>
      <c r="D301" s="50" t="s">
        <v>358</v>
      </c>
      <c r="E301" s="74" t="s">
        <v>747</v>
      </c>
      <c r="F301" s="24"/>
      <c r="G301" s="344">
        <f>G302</f>
        <v>316.16999999999996</v>
      </c>
    </row>
    <row r="302" spans="1:7" s="139" customFormat="1" ht="27.75" customHeight="1">
      <c r="A302" s="425" t="s">
        <v>748</v>
      </c>
      <c r="B302" s="37"/>
      <c r="C302" s="29" t="s">
        <v>364</v>
      </c>
      <c r="D302" s="29" t="s">
        <v>358</v>
      </c>
      <c r="E302" s="71" t="s">
        <v>747</v>
      </c>
      <c r="F302" s="24"/>
      <c r="G302" s="328">
        <f>G303</f>
        <v>316.16999999999996</v>
      </c>
    </row>
    <row r="303" spans="1:7" s="139" customFormat="1" ht="27.75" customHeight="1">
      <c r="A303" s="28" t="s">
        <v>232</v>
      </c>
      <c r="B303" s="37"/>
      <c r="C303" s="29" t="s">
        <v>364</v>
      </c>
      <c r="D303" s="29" t="s">
        <v>358</v>
      </c>
      <c r="E303" s="71" t="s">
        <v>747</v>
      </c>
      <c r="F303" s="24" t="s">
        <v>233</v>
      </c>
      <c r="G303" s="328">
        <f>G304</f>
        <v>316.16999999999996</v>
      </c>
    </row>
    <row r="304" spans="1:7" s="139" customFormat="1" ht="27.75" customHeight="1">
      <c r="A304" s="125" t="s">
        <v>234</v>
      </c>
      <c r="B304" s="37"/>
      <c r="C304" s="29" t="s">
        <v>364</v>
      </c>
      <c r="D304" s="29" t="s">
        <v>358</v>
      </c>
      <c r="E304" s="71" t="s">
        <v>747</v>
      </c>
      <c r="F304" s="24" t="s">
        <v>195</v>
      </c>
      <c r="G304" s="328">
        <f>G305+G306</f>
        <v>316.16999999999996</v>
      </c>
    </row>
    <row r="305" spans="1:7" s="139" customFormat="1" ht="27.75" customHeight="1">
      <c r="A305" s="26" t="s">
        <v>375</v>
      </c>
      <c r="B305" s="37"/>
      <c r="C305" s="29" t="s">
        <v>364</v>
      </c>
      <c r="D305" s="29" t="s">
        <v>358</v>
      </c>
      <c r="E305" s="71" t="s">
        <v>747</v>
      </c>
      <c r="F305" s="24" t="s">
        <v>376</v>
      </c>
      <c r="G305" s="328">
        <f>'расх 21 г'!G317</f>
        <v>164.97</v>
      </c>
    </row>
    <row r="306" spans="1:7" s="139" customFormat="1" ht="27.75" customHeight="1">
      <c r="A306" s="26" t="s">
        <v>453</v>
      </c>
      <c r="B306" s="37"/>
      <c r="C306" s="29" t="s">
        <v>364</v>
      </c>
      <c r="D306" s="29" t="s">
        <v>358</v>
      </c>
      <c r="E306" s="71" t="s">
        <v>747</v>
      </c>
      <c r="F306" s="24" t="s">
        <v>377</v>
      </c>
      <c r="G306" s="328">
        <f>'расх 21 г'!G318</f>
        <v>151.2</v>
      </c>
    </row>
    <row r="307" spans="1:7" s="139" customFormat="1" ht="27.75" customHeight="1">
      <c r="A307" s="205" t="s">
        <v>765</v>
      </c>
      <c r="B307" s="37"/>
      <c r="C307" s="50" t="s">
        <v>364</v>
      </c>
      <c r="D307" s="50" t="s">
        <v>358</v>
      </c>
      <c r="E307" s="74" t="s">
        <v>766</v>
      </c>
      <c r="F307" s="24"/>
      <c r="G307" s="344">
        <f>G308</f>
        <v>20.43386</v>
      </c>
    </row>
    <row r="308" spans="1:7" s="139" customFormat="1" ht="27.75" customHeight="1">
      <c r="A308" s="426" t="s">
        <v>767</v>
      </c>
      <c r="B308" s="37"/>
      <c r="C308" s="29" t="s">
        <v>364</v>
      </c>
      <c r="D308" s="29" t="s">
        <v>358</v>
      </c>
      <c r="E308" s="71" t="s">
        <v>766</v>
      </c>
      <c r="F308" s="24" t="s">
        <v>195</v>
      </c>
      <c r="G308" s="328">
        <f>G309</f>
        <v>20.43386</v>
      </c>
    </row>
    <row r="309" spans="1:7" s="139" customFormat="1" ht="27.75" customHeight="1">
      <c r="A309" s="26" t="s">
        <v>453</v>
      </c>
      <c r="B309" s="37"/>
      <c r="C309" s="29" t="s">
        <v>364</v>
      </c>
      <c r="D309" s="29" t="s">
        <v>358</v>
      </c>
      <c r="E309" s="71" t="s">
        <v>766</v>
      </c>
      <c r="F309" s="24" t="s">
        <v>377</v>
      </c>
      <c r="G309" s="328">
        <f>'расх 21 г'!G321</f>
        <v>20.43386</v>
      </c>
    </row>
    <row r="310" spans="1:7" ht="26.25" customHeight="1">
      <c r="A310" s="205" t="s">
        <v>207</v>
      </c>
      <c r="B310" s="58" t="s">
        <v>155</v>
      </c>
      <c r="C310" s="50" t="s">
        <v>364</v>
      </c>
      <c r="D310" s="50" t="s">
        <v>358</v>
      </c>
      <c r="E310" s="74" t="s">
        <v>118</v>
      </c>
      <c r="F310" s="69"/>
      <c r="G310" s="344">
        <f>G311</f>
        <v>0</v>
      </c>
    </row>
    <row r="311" spans="1:7" ht="14.25" customHeight="1">
      <c r="A311" s="206" t="s">
        <v>288</v>
      </c>
      <c r="B311" s="37" t="s">
        <v>155</v>
      </c>
      <c r="C311" s="45" t="s">
        <v>398</v>
      </c>
      <c r="D311" s="45" t="s">
        <v>358</v>
      </c>
      <c r="E311" s="51" t="s">
        <v>129</v>
      </c>
      <c r="F311" s="62"/>
      <c r="G311" s="324">
        <f>G312</f>
        <v>0</v>
      </c>
    </row>
    <row r="312" spans="1:7" s="68" customFormat="1" ht="12.75" customHeight="1">
      <c r="A312" s="28" t="s">
        <v>232</v>
      </c>
      <c r="B312" s="37" t="s">
        <v>155</v>
      </c>
      <c r="C312" s="24" t="s">
        <v>364</v>
      </c>
      <c r="D312" s="24" t="s">
        <v>358</v>
      </c>
      <c r="E312" s="48" t="s">
        <v>129</v>
      </c>
      <c r="F312" s="40" t="s">
        <v>233</v>
      </c>
      <c r="G312" s="324">
        <f>G313</f>
        <v>0</v>
      </c>
    </row>
    <row r="313" spans="1:7" s="185" customFormat="1" ht="29.25" customHeight="1">
      <c r="A313" s="125" t="s">
        <v>234</v>
      </c>
      <c r="B313" s="37" t="s">
        <v>155</v>
      </c>
      <c r="C313" s="24" t="s">
        <v>364</v>
      </c>
      <c r="D313" s="24" t="s">
        <v>358</v>
      </c>
      <c r="E313" s="48" t="s">
        <v>129</v>
      </c>
      <c r="F313" s="40" t="s">
        <v>195</v>
      </c>
      <c r="G313" s="324">
        <f>G314</f>
        <v>0</v>
      </c>
    </row>
    <row r="314" spans="1:7" s="139" customFormat="1" ht="15.75" customHeight="1">
      <c r="A314" s="26" t="s">
        <v>453</v>
      </c>
      <c r="B314" s="37" t="s">
        <v>155</v>
      </c>
      <c r="C314" s="24" t="s">
        <v>364</v>
      </c>
      <c r="D314" s="24" t="s">
        <v>358</v>
      </c>
      <c r="E314" s="48" t="s">
        <v>129</v>
      </c>
      <c r="F314" s="24" t="s">
        <v>377</v>
      </c>
      <c r="G314" s="328">
        <f>'расх 21 г'!G323</f>
        <v>0</v>
      </c>
    </row>
    <row r="315" spans="1:7" ht="15.75" customHeight="1">
      <c r="A315" s="192" t="s">
        <v>402</v>
      </c>
      <c r="B315" s="36" t="s">
        <v>155</v>
      </c>
      <c r="C315" s="201" t="s">
        <v>403</v>
      </c>
      <c r="D315" s="201"/>
      <c r="E315" s="48"/>
      <c r="F315" s="201"/>
      <c r="G315" s="327">
        <f>G316</f>
        <v>129.6</v>
      </c>
    </row>
    <row r="316" spans="1:7" ht="15.75" customHeight="1">
      <c r="A316" s="75" t="s">
        <v>404</v>
      </c>
      <c r="B316" s="36" t="s">
        <v>155</v>
      </c>
      <c r="C316" s="34" t="s">
        <v>403</v>
      </c>
      <c r="D316" s="34" t="s">
        <v>358</v>
      </c>
      <c r="E316" s="148"/>
      <c r="F316" s="34"/>
      <c r="G316" s="327">
        <f>G317</f>
        <v>129.6</v>
      </c>
    </row>
    <row r="317" spans="1:7" ht="13.5" customHeight="1" hidden="1">
      <c r="A317" s="207" t="s">
        <v>207</v>
      </c>
      <c r="B317" s="58" t="s">
        <v>155</v>
      </c>
      <c r="C317" s="50" t="s">
        <v>403</v>
      </c>
      <c r="D317" s="50" t="s">
        <v>358</v>
      </c>
      <c r="E317" s="74" t="s">
        <v>118</v>
      </c>
      <c r="F317" s="50"/>
      <c r="G317" s="344">
        <f>G318</f>
        <v>129.6</v>
      </c>
    </row>
    <row r="318" spans="1:7" s="68" customFormat="1" ht="14.25" customHeight="1">
      <c r="A318" s="183" t="s">
        <v>405</v>
      </c>
      <c r="B318" s="37" t="s">
        <v>155</v>
      </c>
      <c r="C318" s="45" t="s">
        <v>403</v>
      </c>
      <c r="D318" s="45" t="s">
        <v>358</v>
      </c>
      <c r="E318" s="51" t="s">
        <v>136</v>
      </c>
      <c r="F318" s="45"/>
      <c r="G318" s="324">
        <f>G319</f>
        <v>129.6</v>
      </c>
    </row>
    <row r="319" spans="1:7" s="68" customFormat="1" ht="14.25" customHeight="1">
      <c r="A319" s="76" t="s">
        <v>275</v>
      </c>
      <c r="B319" s="37" t="s">
        <v>155</v>
      </c>
      <c r="C319" s="24" t="s">
        <v>403</v>
      </c>
      <c r="D319" s="24" t="s">
        <v>358</v>
      </c>
      <c r="E319" s="48" t="s">
        <v>136</v>
      </c>
      <c r="F319" s="24" t="s">
        <v>276</v>
      </c>
      <c r="G319" s="328">
        <f>G321</f>
        <v>129.6</v>
      </c>
    </row>
    <row r="320" spans="1:7" s="185" customFormat="1" ht="29.25" customHeight="1">
      <c r="A320" s="76" t="s">
        <v>342</v>
      </c>
      <c r="B320" s="37" t="s">
        <v>155</v>
      </c>
      <c r="C320" s="24" t="s">
        <v>403</v>
      </c>
      <c r="D320" s="24" t="s">
        <v>358</v>
      </c>
      <c r="E320" s="48" t="s">
        <v>136</v>
      </c>
      <c r="F320" s="24" t="s">
        <v>535</v>
      </c>
      <c r="G320" s="328">
        <f>G321</f>
        <v>129.6</v>
      </c>
    </row>
    <row r="321" spans="1:7" s="139" customFormat="1" ht="29.25" customHeight="1">
      <c r="A321" s="208" t="s">
        <v>455</v>
      </c>
      <c r="B321" s="37" t="s">
        <v>155</v>
      </c>
      <c r="C321" s="24" t="s">
        <v>403</v>
      </c>
      <c r="D321" s="24" t="s">
        <v>358</v>
      </c>
      <c r="E321" s="48" t="s">
        <v>136</v>
      </c>
      <c r="F321" s="24" t="s">
        <v>406</v>
      </c>
      <c r="G321" s="345">
        <f>'расх 21 г'!G333</f>
        <v>129.6</v>
      </c>
    </row>
    <row r="322" spans="1:7" s="139" customFormat="1" ht="17.25" customHeight="1">
      <c r="A322" s="186" t="s">
        <v>399</v>
      </c>
      <c r="B322" s="36" t="s">
        <v>155</v>
      </c>
      <c r="C322" s="201" t="s">
        <v>401</v>
      </c>
      <c r="D322" s="24"/>
      <c r="E322" s="48"/>
      <c r="F322" s="24"/>
      <c r="G322" s="346">
        <f>G323</f>
        <v>236.67833</v>
      </c>
    </row>
    <row r="323" spans="1:7" s="139" customFormat="1" ht="27" customHeight="1">
      <c r="A323" s="190" t="s">
        <v>400</v>
      </c>
      <c r="B323" s="36" t="s">
        <v>155</v>
      </c>
      <c r="C323" s="34" t="s">
        <v>401</v>
      </c>
      <c r="D323" s="34" t="s">
        <v>359</v>
      </c>
      <c r="E323" s="148"/>
      <c r="F323" s="34"/>
      <c r="G323" s="327">
        <f>G324</f>
        <v>236.67833</v>
      </c>
    </row>
    <row r="324" spans="1:7" s="139" customFormat="1" ht="29.25" customHeight="1">
      <c r="A324" s="77" t="s">
        <v>207</v>
      </c>
      <c r="B324" s="58" t="s">
        <v>155</v>
      </c>
      <c r="C324" s="50" t="s">
        <v>401</v>
      </c>
      <c r="D324" s="50" t="s">
        <v>359</v>
      </c>
      <c r="E324" s="74" t="s">
        <v>118</v>
      </c>
      <c r="F324" s="50"/>
      <c r="G324" s="344">
        <f>G325+G330</f>
        <v>236.67833</v>
      </c>
    </row>
    <row r="325" spans="1:7" s="139" customFormat="1" ht="24.75" customHeight="1">
      <c r="A325" s="210" t="s">
        <v>277</v>
      </c>
      <c r="B325" s="44" t="s">
        <v>155</v>
      </c>
      <c r="C325" s="45" t="s">
        <v>401</v>
      </c>
      <c r="D325" s="45" t="s">
        <v>359</v>
      </c>
      <c r="E325" s="51" t="s">
        <v>278</v>
      </c>
      <c r="F325" s="45"/>
      <c r="G325" s="324">
        <f>G326</f>
        <v>236.67833</v>
      </c>
    </row>
    <row r="326" spans="1:7" s="139" customFormat="1" ht="29.25" customHeight="1">
      <c r="A326" s="28" t="s">
        <v>232</v>
      </c>
      <c r="B326" s="37" t="s">
        <v>155</v>
      </c>
      <c r="C326" s="29" t="s">
        <v>401</v>
      </c>
      <c r="D326" s="29" t="s">
        <v>359</v>
      </c>
      <c r="E326" s="48" t="s">
        <v>278</v>
      </c>
      <c r="F326" s="29" t="s">
        <v>233</v>
      </c>
      <c r="G326" s="342">
        <f>G327</f>
        <v>236.67833</v>
      </c>
    </row>
    <row r="327" spans="1:7" s="139" customFormat="1" ht="29.25" customHeight="1">
      <c r="A327" s="125" t="s">
        <v>234</v>
      </c>
      <c r="B327" s="37" t="s">
        <v>155</v>
      </c>
      <c r="C327" s="29" t="s">
        <v>401</v>
      </c>
      <c r="D327" s="29" t="s">
        <v>359</v>
      </c>
      <c r="E327" s="48" t="s">
        <v>278</v>
      </c>
      <c r="F327" s="29" t="s">
        <v>195</v>
      </c>
      <c r="G327" s="342">
        <f>G328+G329</f>
        <v>236.67833</v>
      </c>
    </row>
    <row r="328" spans="1:7" s="139" customFormat="1" ht="29.25" customHeight="1">
      <c r="A328" s="26" t="s">
        <v>453</v>
      </c>
      <c r="B328" s="37" t="s">
        <v>155</v>
      </c>
      <c r="C328" s="29" t="s">
        <v>401</v>
      </c>
      <c r="D328" s="29" t="s">
        <v>359</v>
      </c>
      <c r="E328" s="48" t="s">
        <v>278</v>
      </c>
      <c r="F328" s="29" t="s">
        <v>377</v>
      </c>
      <c r="G328" s="342">
        <f>'расх 21 г'!G340</f>
        <v>10</v>
      </c>
    </row>
    <row r="329" spans="1:7" s="139" customFormat="1" ht="29.25" customHeight="1">
      <c r="A329" s="26" t="s">
        <v>730</v>
      </c>
      <c r="B329" s="37"/>
      <c r="C329" s="29" t="s">
        <v>401</v>
      </c>
      <c r="D329" s="29" t="s">
        <v>359</v>
      </c>
      <c r="E329" s="48" t="s">
        <v>278</v>
      </c>
      <c r="F329" s="29" t="s">
        <v>729</v>
      </c>
      <c r="G329" s="342">
        <f>'расх 21 г'!G341</f>
        <v>226.67833</v>
      </c>
    </row>
    <row r="330" spans="1:7" s="68" customFormat="1" ht="39" customHeight="1">
      <c r="A330" s="211" t="s">
        <v>279</v>
      </c>
      <c r="B330" s="37" t="s">
        <v>535</v>
      </c>
      <c r="C330" s="45" t="s">
        <v>401</v>
      </c>
      <c r="D330" s="45" t="s">
        <v>359</v>
      </c>
      <c r="E330" s="51" t="s">
        <v>280</v>
      </c>
      <c r="F330" s="51"/>
      <c r="G330" s="324">
        <f>G331</f>
        <v>0</v>
      </c>
    </row>
    <row r="331" spans="1:7" s="68" customFormat="1" ht="15.75" customHeight="1">
      <c r="A331" s="28" t="s">
        <v>232</v>
      </c>
      <c r="B331" s="37" t="s">
        <v>535</v>
      </c>
      <c r="C331" s="29" t="s">
        <v>401</v>
      </c>
      <c r="D331" s="29" t="s">
        <v>359</v>
      </c>
      <c r="E331" s="71" t="s">
        <v>280</v>
      </c>
      <c r="F331" s="29" t="s">
        <v>233</v>
      </c>
      <c r="G331" s="325">
        <f>G332</f>
        <v>0</v>
      </c>
    </row>
    <row r="332" spans="1:7" ht="27.75" customHeight="1">
      <c r="A332" s="125" t="s">
        <v>234</v>
      </c>
      <c r="B332" s="37" t="s">
        <v>535</v>
      </c>
      <c r="C332" s="29" t="s">
        <v>401</v>
      </c>
      <c r="D332" s="29" t="s">
        <v>359</v>
      </c>
      <c r="E332" s="71" t="s">
        <v>280</v>
      </c>
      <c r="F332" s="29" t="s">
        <v>195</v>
      </c>
      <c r="G332" s="325">
        <f>G333</f>
        <v>0</v>
      </c>
    </row>
    <row r="333" spans="1:7" s="139" customFormat="1" ht="33.75" customHeight="1">
      <c r="A333" s="26" t="s">
        <v>453</v>
      </c>
      <c r="B333" s="37" t="s">
        <v>535</v>
      </c>
      <c r="C333" s="29" t="s">
        <v>401</v>
      </c>
      <c r="D333" s="29" t="s">
        <v>359</v>
      </c>
      <c r="E333" s="71" t="s">
        <v>280</v>
      </c>
      <c r="F333" s="29" t="s">
        <v>377</v>
      </c>
      <c r="G333" s="325">
        <f>'расх 21 г'!G345</f>
        <v>0</v>
      </c>
    </row>
    <row r="334" spans="1:7" s="139" customFormat="1" ht="22.5" customHeight="1">
      <c r="A334" s="116" t="s">
        <v>580</v>
      </c>
      <c r="B334" s="37"/>
      <c r="C334" s="45" t="s">
        <v>369</v>
      </c>
      <c r="D334" s="45" t="s">
        <v>358</v>
      </c>
      <c r="E334" s="51" t="s">
        <v>582</v>
      </c>
      <c r="F334" s="29"/>
      <c r="G334" s="325">
        <f>G335</f>
        <v>0</v>
      </c>
    </row>
    <row r="335" spans="1:7" s="139" customFormat="1" ht="24.75" customHeight="1">
      <c r="A335" s="208" t="s">
        <v>581</v>
      </c>
      <c r="B335" s="37"/>
      <c r="C335" s="29" t="s">
        <v>369</v>
      </c>
      <c r="D335" s="29" t="s">
        <v>358</v>
      </c>
      <c r="E335" s="71" t="s">
        <v>582</v>
      </c>
      <c r="F335" s="29" t="s">
        <v>583</v>
      </c>
      <c r="G335" s="342">
        <f>G336</f>
        <v>0</v>
      </c>
    </row>
    <row r="336" spans="1:7" s="139" customFormat="1" ht="18.75" customHeight="1">
      <c r="A336" s="208"/>
      <c r="B336" s="37"/>
      <c r="C336" s="29" t="s">
        <v>369</v>
      </c>
      <c r="D336" s="29" t="s">
        <v>358</v>
      </c>
      <c r="E336" s="71" t="s">
        <v>582</v>
      </c>
      <c r="F336" s="29" t="s">
        <v>584</v>
      </c>
      <c r="G336" s="342">
        <f>'расх 21 г'!G348</f>
        <v>0</v>
      </c>
    </row>
    <row r="337" spans="1:7" s="139" customFormat="1" ht="20.25" customHeight="1" hidden="1">
      <c r="A337" s="208"/>
      <c r="B337" s="37"/>
      <c r="C337" s="29" t="s">
        <v>369</v>
      </c>
      <c r="D337" s="29" t="s">
        <v>358</v>
      </c>
      <c r="E337" s="71" t="s">
        <v>582</v>
      </c>
      <c r="F337" s="29"/>
      <c r="G337" s="325"/>
    </row>
    <row r="338" spans="1:7" ht="15" customHeight="1">
      <c r="A338" s="212" t="s">
        <v>408</v>
      </c>
      <c r="B338" s="36" t="s">
        <v>155</v>
      </c>
      <c r="C338" s="201" t="s">
        <v>411</v>
      </c>
      <c r="D338" s="201"/>
      <c r="E338" s="48"/>
      <c r="F338" s="201"/>
      <c r="G338" s="326">
        <f>G339</f>
        <v>321.2</v>
      </c>
    </row>
    <row r="339" spans="1:7" ht="16.5" customHeight="1">
      <c r="A339" s="54" t="s">
        <v>409</v>
      </c>
      <c r="B339" s="36" t="s">
        <v>155</v>
      </c>
      <c r="C339" s="34" t="s">
        <v>411</v>
      </c>
      <c r="D339" s="34" t="s">
        <v>361</v>
      </c>
      <c r="E339" s="148"/>
      <c r="F339" s="34"/>
      <c r="G339" s="327">
        <f>G340</f>
        <v>321.2</v>
      </c>
    </row>
    <row r="340" spans="1:7" s="139" customFormat="1" ht="30.75" customHeight="1">
      <c r="A340" s="77" t="s">
        <v>207</v>
      </c>
      <c r="B340" s="58" t="s">
        <v>155</v>
      </c>
      <c r="C340" s="50" t="s">
        <v>411</v>
      </c>
      <c r="D340" s="50" t="s">
        <v>361</v>
      </c>
      <c r="E340" s="74" t="s">
        <v>118</v>
      </c>
      <c r="F340" s="24"/>
      <c r="G340" s="328">
        <f>G341+G344+G347+G350+G353+G357</f>
        <v>321.2</v>
      </c>
    </row>
    <row r="341" spans="1:7" s="139" customFormat="1" ht="45.75" customHeight="1">
      <c r="A341" s="46" t="s">
        <v>151</v>
      </c>
      <c r="B341" s="44" t="s">
        <v>155</v>
      </c>
      <c r="C341" s="45" t="s">
        <v>411</v>
      </c>
      <c r="D341" s="45" t="s">
        <v>361</v>
      </c>
      <c r="E341" s="51" t="s">
        <v>137</v>
      </c>
      <c r="F341" s="45"/>
      <c r="G341" s="324">
        <f>G343</f>
        <v>277.5</v>
      </c>
    </row>
    <row r="342" spans="1:7" ht="17.25" customHeight="1">
      <c r="A342" s="28" t="s">
        <v>343</v>
      </c>
      <c r="B342" s="37" t="s">
        <v>155</v>
      </c>
      <c r="C342" s="24" t="s">
        <v>411</v>
      </c>
      <c r="D342" s="24" t="s">
        <v>361</v>
      </c>
      <c r="E342" s="48" t="s">
        <v>137</v>
      </c>
      <c r="F342" s="29" t="s">
        <v>344</v>
      </c>
      <c r="G342" s="342">
        <f>G343</f>
        <v>277.5</v>
      </c>
    </row>
    <row r="343" spans="1:7" s="139" customFormat="1" ht="28.5" customHeight="1">
      <c r="A343" s="26" t="s">
        <v>533</v>
      </c>
      <c r="B343" s="37" t="s">
        <v>155</v>
      </c>
      <c r="C343" s="24" t="s">
        <v>411</v>
      </c>
      <c r="D343" s="24" t="s">
        <v>361</v>
      </c>
      <c r="E343" s="48" t="s">
        <v>137</v>
      </c>
      <c r="F343" s="24" t="s">
        <v>371</v>
      </c>
      <c r="G343" s="328">
        <f>'расх 21 г'!G355</f>
        <v>277.5</v>
      </c>
    </row>
    <row r="344" spans="1:7" s="139" customFormat="1" ht="15" customHeight="1" hidden="1">
      <c r="A344" s="46" t="s">
        <v>33</v>
      </c>
      <c r="B344" s="44" t="s">
        <v>155</v>
      </c>
      <c r="C344" s="45" t="s">
        <v>411</v>
      </c>
      <c r="D344" s="45" t="s">
        <v>361</v>
      </c>
      <c r="E344" s="51" t="s">
        <v>138</v>
      </c>
      <c r="F344" s="45"/>
      <c r="G344" s="324">
        <f>G346</f>
        <v>0</v>
      </c>
    </row>
    <row r="345" spans="1:7" ht="17.25" customHeight="1" hidden="1">
      <c r="A345" s="28" t="s">
        <v>343</v>
      </c>
      <c r="B345" s="37" t="s">
        <v>155</v>
      </c>
      <c r="C345" s="24" t="s">
        <v>411</v>
      </c>
      <c r="D345" s="24" t="s">
        <v>361</v>
      </c>
      <c r="E345" s="48" t="s">
        <v>138</v>
      </c>
      <c r="F345" s="29" t="s">
        <v>344</v>
      </c>
      <c r="G345" s="324">
        <f>G346</f>
        <v>0</v>
      </c>
    </row>
    <row r="346" spans="1:7" s="68" customFormat="1" ht="15" customHeight="1" hidden="1">
      <c r="A346" s="26" t="s">
        <v>533</v>
      </c>
      <c r="B346" s="37" t="s">
        <v>155</v>
      </c>
      <c r="C346" s="24" t="s">
        <v>411</v>
      </c>
      <c r="D346" s="24" t="s">
        <v>361</v>
      </c>
      <c r="E346" s="48" t="s">
        <v>138</v>
      </c>
      <c r="F346" s="24" t="s">
        <v>371</v>
      </c>
      <c r="G346" s="328">
        <v>0</v>
      </c>
    </row>
    <row r="347" spans="1:7" ht="25.5">
      <c r="A347" s="46" t="s">
        <v>152</v>
      </c>
      <c r="B347" s="44" t="s">
        <v>155</v>
      </c>
      <c r="C347" s="45" t="s">
        <v>411</v>
      </c>
      <c r="D347" s="45" t="s">
        <v>361</v>
      </c>
      <c r="E347" s="51" t="s">
        <v>139</v>
      </c>
      <c r="F347" s="45"/>
      <c r="G347" s="324">
        <f>G349</f>
        <v>43.7</v>
      </c>
    </row>
    <row r="348" spans="1:7" ht="15.75">
      <c r="A348" s="28" t="s">
        <v>343</v>
      </c>
      <c r="B348" s="37" t="s">
        <v>155</v>
      </c>
      <c r="C348" s="24" t="s">
        <v>411</v>
      </c>
      <c r="D348" s="24" t="s">
        <v>361</v>
      </c>
      <c r="E348" s="48" t="s">
        <v>139</v>
      </c>
      <c r="F348" s="29" t="s">
        <v>344</v>
      </c>
      <c r="G348" s="342">
        <f>G349</f>
        <v>43.7</v>
      </c>
    </row>
    <row r="349" spans="1:9" ht="15.75">
      <c r="A349" s="26" t="s">
        <v>533</v>
      </c>
      <c r="B349" s="37" t="s">
        <v>155</v>
      </c>
      <c r="C349" s="24" t="s">
        <v>411</v>
      </c>
      <c r="D349" s="24" t="s">
        <v>361</v>
      </c>
      <c r="E349" s="48" t="s">
        <v>139</v>
      </c>
      <c r="F349" s="24" t="s">
        <v>371</v>
      </c>
      <c r="G349" s="328">
        <f>'расх 21 г'!G361</f>
        <v>43.7</v>
      </c>
      <c r="I349" s="127"/>
    </row>
    <row r="350" spans="1:9" ht="51.75" hidden="1">
      <c r="A350" s="399" t="s">
        <v>653</v>
      </c>
      <c r="B350" s="37"/>
      <c r="C350" s="45" t="s">
        <v>411</v>
      </c>
      <c r="D350" s="45" t="s">
        <v>361</v>
      </c>
      <c r="E350" s="51" t="s">
        <v>651</v>
      </c>
      <c r="F350" s="24"/>
      <c r="G350" s="324">
        <f>G351</f>
        <v>0</v>
      </c>
      <c r="I350" s="127"/>
    </row>
    <row r="351" spans="1:9" ht="15.75" hidden="1">
      <c r="A351" s="28" t="s">
        <v>343</v>
      </c>
      <c r="B351" s="37"/>
      <c r="C351" s="24" t="s">
        <v>411</v>
      </c>
      <c r="D351" s="24" t="s">
        <v>361</v>
      </c>
      <c r="E351" s="48" t="s">
        <v>651</v>
      </c>
      <c r="F351" s="29" t="s">
        <v>344</v>
      </c>
      <c r="G351" s="328">
        <f>G352</f>
        <v>0</v>
      </c>
      <c r="I351" s="127"/>
    </row>
    <row r="352" spans="1:9" ht="15.75" hidden="1">
      <c r="A352" s="26" t="s">
        <v>533</v>
      </c>
      <c r="B352" s="37"/>
      <c r="C352" s="24" t="s">
        <v>411</v>
      </c>
      <c r="D352" s="24" t="s">
        <v>361</v>
      </c>
      <c r="E352" s="48" t="s">
        <v>651</v>
      </c>
      <c r="F352" s="24" t="s">
        <v>371</v>
      </c>
      <c r="G352" s="328">
        <f>'расх 21 г'!G364</f>
        <v>0</v>
      </c>
      <c r="I352" s="127"/>
    </row>
    <row r="353" spans="1:9" ht="51" hidden="1">
      <c r="A353" s="407" t="s">
        <v>656</v>
      </c>
      <c r="B353" s="37"/>
      <c r="C353" s="45" t="s">
        <v>411</v>
      </c>
      <c r="D353" s="45" t="s">
        <v>361</v>
      </c>
      <c r="E353" s="51" t="s">
        <v>652</v>
      </c>
      <c r="F353" s="24"/>
      <c r="G353" s="324">
        <f>G354</f>
        <v>0</v>
      </c>
      <c r="I353" s="127"/>
    </row>
    <row r="354" spans="1:9" ht="15.75" hidden="1">
      <c r="A354" s="28" t="s">
        <v>343</v>
      </c>
      <c r="B354" s="37"/>
      <c r="C354" s="24" t="s">
        <v>411</v>
      </c>
      <c r="D354" s="24" t="s">
        <v>361</v>
      </c>
      <c r="E354" s="48" t="s">
        <v>652</v>
      </c>
      <c r="F354" s="29" t="s">
        <v>344</v>
      </c>
      <c r="G354" s="328">
        <f>G355</f>
        <v>0</v>
      </c>
      <c r="I354" s="127"/>
    </row>
    <row r="355" spans="1:9" ht="15.75" hidden="1">
      <c r="A355" s="26" t="s">
        <v>533</v>
      </c>
      <c r="B355" s="37"/>
      <c r="C355" s="24" t="s">
        <v>411</v>
      </c>
      <c r="D355" s="24" t="s">
        <v>361</v>
      </c>
      <c r="E355" s="48" t="s">
        <v>652</v>
      </c>
      <c r="F355" s="24" t="s">
        <v>371</v>
      </c>
      <c r="G355" s="328">
        <f>'расх 21 г'!G367</f>
        <v>0</v>
      </c>
      <c r="I355" s="127"/>
    </row>
    <row r="356" spans="1:9" ht="15.75" hidden="1">
      <c r="A356" s="26"/>
      <c r="B356" s="37"/>
      <c r="C356" s="24"/>
      <c r="D356" s="24"/>
      <c r="E356" s="48"/>
      <c r="F356" s="24"/>
      <c r="G356" s="328"/>
      <c r="I356" s="127"/>
    </row>
    <row r="357" spans="1:9" ht="128.25" hidden="1">
      <c r="A357" s="400" t="s">
        <v>654</v>
      </c>
      <c r="B357" s="37"/>
      <c r="C357" s="402" t="s">
        <v>411</v>
      </c>
      <c r="D357" s="402" t="s">
        <v>361</v>
      </c>
      <c r="E357" s="403" t="s">
        <v>655</v>
      </c>
      <c r="F357" s="24"/>
      <c r="G357" s="328">
        <f>G358</f>
        <v>0</v>
      </c>
      <c r="I357" s="127"/>
    </row>
    <row r="358" spans="1:9" ht="15.75" hidden="1">
      <c r="A358" s="28" t="s">
        <v>343</v>
      </c>
      <c r="B358" s="37"/>
      <c r="C358" s="24" t="s">
        <v>411</v>
      </c>
      <c r="D358" s="24" t="s">
        <v>361</v>
      </c>
      <c r="E358" s="48" t="s">
        <v>655</v>
      </c>
      <c r="F358" s="24" t="s">
        <v>344</v>
      </c>
      <c r="G358" s="328">
        <f>G359</f>
        <v>0</v>
      </c>
      <c r="I358" s="127"/>
    </row>
    <row r="359" spans="1:9" ht="15.75" hidden="1">
      <c r="A359" s="26" t="s">
        <v>533</v>
      </c>
      <c r="B359" s="37"/>
      <c r="C359" s="24" t="s">
        <v>411</v>
      </c>
      <c r="D359" s="24" t="s">
        <v>361</v>
      </c>
      <c r="E359" s="48" t="s">
        <v>655</v>
      </c>
      <c r="F359" s="24" t="s">
        <v>371</v>
      </c>
      <c r="G359" s="328">
        <f>'расх 21 г'!G372</f>
        <v>0</v>
      </c>
      <c r="I359" s="127"/>
    </row>
    <row r="360" spans="1:9" ht="15.75" hidden="1">
      <c r="A360" s="26"/>
      <c r="B360" s="37"/>
      <c r="C360" s="24"/>
      <c r="D360" s="24"/>
      <c r="E360" s="48"/>
      <c r="F360" s="24"/>
      <c r="G360" s="328"/>
      <c r="I360" s="127"/>
    </row>
    <row r="361" spans="1:9" ht="15.75">
      <c r="A361" s="192" t="s">
        <v>410</v>
      </c>
      <c r="B361" s="37"/>
      <c r="C361" s="201"/>
      <c r="D361" s="201"/>
      <c r="E361" s="48"/>
      <c r="F361" s="201"/>
      <c r="G361" s="368">
        <f>G17+G112+G126+G137+G178+G251+G315+G322+G338+G334</f>
        <v>48926.69239</v>
      </c>
      <c r="I361" s="170"/>
    </row>
    <row r="363" ht="15.75">
      <c r="G363" s="319"/>
    </row>
    <row r="364" ht="15.75">
      <c r="G364" s="214"/>
    </row>
    <row r="365" ht="15.75">
      <c r="G365" s="127"/>
    </row>
    <row r="366" spans="1:7" s="139" customFormat="1" ht="15.75">
      <c r="A366" s="4"/>
      <c r="B366" s="129"/>
      <c r="C366" s="130"/>
      <c r="D366" s="130"/>
      <c r="E366" s="4"/>
      <c r="F366" s="130"/>
      <c r="G366" s="9"/>
    </row>
    <row r="367" ht="15.75">
      <c r="G367" s="319"/>
    </row>
    <row r="370" spans="1:7" ht="15.75">
      <c r="A370" s="139"/>
      <c r="B370" s="20"/>
      <c r="C370" s="215"/>
      <c r="D370" s="215"/>
      <c r="E370" s="139"/>
      <c r="F370" s="215"/>
      <c r="G370" s="216"/>
    </row>
    <row r="374" spans="1:7" s="139" customFormat="1" ht="15.75">
      <c r="A374" s="4"/>
      <c r="B374" s="129"/>
      <c r="C374" s="130"/>
      <c r="D374" s="130"/>
      <c r="E374" s="4"/>
      <c r="F374" s="130"/>
      <c r="G374" s="9"/>
    </row>
    <row r="378" spans="1:7" ht="15.75">
      <c r="A378" s="139"/>
      <c r="B378" s="20"/>
      <c r="C378" s="215"/>
      <c r="D378" s="215"/>
      <c r="E378" s="139"/>
      <c r="F378" s="215"/>
      <c r="G378" s="216"/>
    </row>
    <row r="386" spans="1:7" s="139" customFormat="1" ht="15.75">
      <c r="A386" s="4"/>
      <c r="B386" s="129"/>
      <c r="C386" s="130"/>
      <c r="D386" s="130"/>
      <c r="E386" s="4"/>
      <c r="F386" s="130"/>
      <c r="G386" s="9"/>
    </row>
    <row r="390" spans="1:7" ht="15.75">
      <c r="A390" s="139"/>
      <c r="B390" s="20"/>
      <c r="C390" s="215"/>
      <c r="D390" s="215"/>
      <c r="E390" s="139"/>
      <c r="F390" s="215"/>
      <c r="G390" s="216"/>
    </row>
    <row r="413" spans="1:7" s="139" customFormat="1" ht="15.75">
      <c r="A413" s="4"/>
      <c r="B413" s="129"/>
      <c r="C413" s="130"/>
      <c r="D413" s="130"/>
      <c r="E413" s="4"/>
      <c r="F413" s="130"/>
      <c r="G413" s="9"/>
    </row>
    <row r="417" spans="1:7" ht="15.75">
      <c r="A417" s="139"/>
      <c r="B417" s="20"/>
      <c r="C417" s="215"/>
      <c r="D417" s="215"/>
      <c r="E417" s="139"/>
      <c r="F417" s="215"/>
      <c r="G417" s="216"/>
    </row>
    <row r="422" spans="1:7" s="139" customFormat="1" ht="15.75">
      <c r="A422" s="4"/>
      <c r="B422" s="129"/>
      <c r="C422" s="130"/>
      <c r="D422" s="130"/>
      <c r="E422" s="4"/>
      <c r="F422" s="130"/>
      <c r="G422" s="9"/>
    </row>
    <row r="426" spans="1:7" ht="15.75">
      <c r="A426" s="139"/>
      <c r="B426" s="20"/>
      <c r="C426" s="215"/>
      <c r="D426" s="215"/>
      <c r="E426" s="139"/>
      <c r="F426" s="215"/>
      <c r="G426" s="216"/>
    </row>
    <row r="437" spans="2:5" ht="15.75">
      <c r="B437" s="149"/>
      <c r="C437" s="150"/>
      <c r="D437" s="150"/>
      <c r="E437" s="151"/>
    </row>
    <row r="438" spans="2:5" ht="15.75">
      <c r="B438" s="149"/>
      <c r="C438" s="150"/>
      <c r="D438" s="150"/>
      <c r="E438" s="151"/>
    </row>
    <row r="439" spans="2:5" ht="15.75">
      <c r="B439" s="149"/>
      <c r="C439" s="150"/>
      <c r="D439" s="150"/>
      <c r="E439" s="151"/>
    </row>
    <row r="440" spans="2:5" ht="15.75">
      <c r="B440" s="149"/>
      <c r="C440" s="150"/>
      <c r="D440" s="150"/>
      <c r="E440" s="151"/>
    </row>
    <row r="441" spans="2:5" ht="15.75">
      <c r="B441" s="149"/>
      <c r="C441" s="150"/>
      <c r="D441" s="150"/>
      <c r="E441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57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2022-01-11T02:48:11Z</cp:lastPrinted>
  <dcterms:created xsi:type="dcterms:W3CDTF">2007-12-24T02:44:39Z</dcterms:created>
  <dcterms:modified xsi:type="dcterms:W3CDTF">2022-01-13T02:01:24Z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