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10" windowWidth="11340" windowHeight="630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<sst xmlns="http://schemas.openxmlformats.org/spreadsheetml/2006/main" count="10666" uniqueCount="763">
  <si>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</si>
  <si>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</si>
  <si>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</si>
  <si>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</si>
  <si>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</si>
  <si>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</si>
  <si>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</si>
  <si>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</si>
  <si>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</si>
  <si>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</si>
  <si>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</si>
  <si>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</si>
  <si>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</si>
  <si>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</si>
  <si>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</si>
  <si>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</si>
  <si>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</si>
  <si>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</si>
  <si>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</si>
  <si>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</si>
  <si>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</si>
  <si>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</si>
  <si>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</si>
  <si>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</si>
  <si>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</si>
  <si>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</si>
  <si>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</si>
  <si>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</si>
  <si>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</si>
  <si>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</si>
  <si>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</si>
  <si>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</si>
  <si>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</si>
  <si>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</si>
  <si>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</si>
  <si>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</si>
  <si>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</si>
  <si>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</si>
  <si>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</si>
  <si>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</si>
  <si>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</si>
  <si>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</si>
  <si>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</si>
  <si>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</si>
  <si>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</si>
  <si>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</si>
  <si>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</si>
  <si>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</si>
  <si>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</si>
  <si>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</si>
  <si>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</si>
  <si>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</si>
  <si>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</si>
  <si>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</si>
  <si>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</si>
  <si>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</si>
  <si>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</si>
  <si>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</si>
  <si>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</si>
  <si>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</si>
  <si>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</si>
  <si>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</si>
  <si>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</si>
  <si>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</si>
  <si>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</si>
  <si>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</si>
  <si>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</si>
  <si>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</si>
  <si>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</si>
  <si>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</si>
  <si>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</si>
  <si>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</si>
  <si>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</si>
  <si>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</si>
  <si>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</si>
  <si>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</si>
  <si>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</si>
  <si>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</si>
  <si>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</si>
  <si>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</si>
  <si>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</si>
  <si>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</si>
  <si>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</si>
  <si>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</si>
  <si>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</si>
  <si>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</si>
  <si>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</si>
  <si>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</si>
  <si>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</si>
  <si>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</si>
  <si>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</si>
  <si>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</si>
  <si>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</si>
  <si>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</si>
  <si>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</si>
  <si>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</si>
  <si>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</si>
  <si>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</si>
  <si>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</si>
  <si>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</si>
  <si>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</si>
  <si>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</si>
  <si>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</si>
  <si>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</si>
  <si>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</si>
  <si>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</si>
  <si>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</si>
  <si>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</si>
  <si>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</si>
  <si>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</si>
  <si>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</si>
  <si>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</si>
  <si>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</si>
  <si>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</si>
  <si>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</si>
  <si>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</si>
  <si>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</si>
  <si>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</si>
  <si>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</si>
  <si>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</si>
  <si>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</si>
  <si>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</si>
  <si>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</si>
  <si>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</si>
  <si>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</si>
  <si>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</si>
  <si>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</si>
  <si>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</si>
  <si>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</si>
  <si>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</si>
  <si>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</si>
  <si>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</si>
  <si>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</si>
  <si>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</si>
  <si>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</si>
  <si>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</si>
  <si>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</si>
  <si>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</si>
  <si>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</si>
  <si>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</si>
  <si>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</si>
  <si>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</si>
  <si>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</si>
  <si>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</si>
  <si>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</si>
  <si>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</si>
  <si>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</si>
  <si>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</si>
  <si>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</si>
  <si>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</si>
  <si>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</si>
  <si>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</si>
  <si>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</si>
  <si>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</si>
  <si>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</si>
  <si>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</si>
  <si>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</si>
  <si>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</si>
  <si>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</si>
  <si>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</si>
  <si>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</si>
  <si>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</si>
  <si>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</si>
  <si>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</si>
  <si>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</si>
  <si>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</si>
  <si>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</si>
  <si>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</si>
  <si>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</si>
  <si>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</si>
  <si>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</si>
  <si>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</si>
  <si>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</si>
  <si>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</si>
  <si>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</si>
  <si>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</si>
  <si>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</si>
  <si>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</si>
  <si>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</si>
  <si>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</si>
  <si>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</si>
  <si>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</si>
  <si>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</si>
  <si>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</si>
  <si>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</si>
  <si>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</si>
  <si>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</si>
  <si>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</si>
  <si>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</si>
  <si>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</si>
  <si>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</si>
  <si>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</si>
  <si>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</si>
  <si>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</si>
  <si>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</si>
  <si>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</si>
  <si>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</si>
  <si>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</si>
  <si>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</si>
  <si>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</si>
  <si>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</si>
  <si>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</si>
  <si>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</si>
  <si>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</si>
  <si>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</si>
  <si>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</si>
  <si>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</si>
  <si>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</si>
  <si>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</si>
  <si>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</si>
  <si>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</si>
  <si>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</si>
  <si>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</si>
  <si>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</si>
  <si>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</si>
  <si>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</si>
  <si>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</si>
  <si>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</si>
  <si>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</si>
  <si>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</si>
  <si>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</si>
  <si>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</si>
  <si>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</si>
  <si>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</si>
  <si>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</si>
  <si>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</si>
  <si>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</si>
  <si>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</si>
  <si>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</si>
  <si>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</si>
  <si>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</si>
  <si>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</si>
  <si>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</si>
  <si>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</si>
  <si>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</si>
  <si>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</si>
  <si>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</si>
  <si>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</si>
  <si>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</si>
  <si>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</si>
  <si>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</si>
  <si>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</si>
  <si>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</si>
  <si>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</si>
  <si>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</si>
  <si>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</si>
  <si>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</si>
  <si>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</si>
  <si>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</si>
  <si>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</si>
  <si>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</si>
  <si>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</si>
  <si>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</si>
  <si>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</si>
  <si>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</si>
  <si>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</si>
  <si>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</si>
  <si>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</si>
  <si>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</si>
  <si>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</si>
  <si>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</si>
  <si>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</si>
  <si>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</si>
  <si>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</si>
  <si>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</si>
  <si>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</si>
  <si>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</si>
  <si>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</si>
  <si>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</si>
  <si>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</si>
  <si>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</si>
  <si>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</si>
  <si>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</si>
  <si>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</si>
  <si>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</si>
  <si>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</si>
  <si>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</si>
  <si>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</si>
  <si>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</si>
  <si>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</si>
  <si>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</si>
  <si>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</si>
  <si>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</si>
  <si>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</si>
  <si>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</si>
  <si>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</si>
  <si>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</si>
  <si>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</si>
  <si>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</si>
  <si>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</si>
  <si>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</si>
  <si>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</si>
  <si>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</si>
  <si>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</si>
  <si>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</si>
  <si>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</si>
  <si>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</si>
  <si>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</si>
  <si>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</si>
  <si>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</si>
  <si>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</si>
  <si>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</si>
  <si>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</si>
  <si>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</si>
  <si>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</si>
  <si>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</si>
  <si>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</si>
  <si>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</si>
  <si>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</si>
  <si>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</si>
  <si>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</si>
  <si>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</si>
  <si>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</si>
  <si>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</si>
  <si>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</si>
  <si>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</si>
  <si>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</si>
  <si>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</si>
  <si>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</si>
  <si>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</si>
  <si>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</si>
  <si>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</si>
  <si>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</si>
  <si>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</si>
  <si>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</si>
  <si>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</si>
  <si>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</si>
  <si>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</si>
  <si>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</si>
  <si>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</si>
  <si>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</si>
  <si>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</si>
  <si>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</si>
  <si>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</si>
  <si>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</si>
  <si>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</si>
  <si>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</si>
  <si>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</si>
  <si>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</si>
  <si>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</si>
  <si>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</si>
  <si>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</si>
  <si>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</si>
  <si>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</si>
  <si>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</si>
  <si>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</si>
  <si>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</si>
  <si>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</si>
  <si>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</si>
  <si>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</si>
  <si>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</si>
  <si>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</si>
  <si>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</si>
  <si>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</si>
  <si>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</si>
  <si>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</si>
  <si>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</si>
  <si>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</si>
  <si>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</si>
  <si>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</si>
  <si>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</si>
  <si>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</si>
  <si>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</si>
  <si>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</si>
  <si>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</si>
  <si>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</si>
  <si>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</si>
  <si>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</si>
  <si>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</si>
  <si>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</si>
  <si>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</si>
  <si>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</si>
  <si>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</si>
  <si>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</si>
  <si>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</si>
  <si>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</si>
  <si>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</si>
  <si>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</si>
  <si>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</si>
  <si>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</si>
  <si>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</si>
  <si>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</si>
  <si>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</si>
  <si>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</si>
  <si>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</si>
  <si>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</si>
  <si>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</si>
  <si>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</si>
  <si>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</si>
  <si>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</si>
  <si>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</si>
  <si>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</si>
  <si>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</si>
  <si>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</si>
  <si>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</si>
  <si>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</si>
  <si>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</si>
  <si>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</si>
  <si>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</si>
  <si>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</si>
  <si>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</si>
  <si>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</si>
  <si>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</si>
  <si>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</si>
  <si>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</si>
  <si>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</si>
  <si>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</si>
  <si>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</si>
  <si>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</si>
  <si>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</si>
  <si>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</si>
  <si>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</si>
  <si>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</si>
  <si>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</si>
  <si>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</si>
  <si>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</si>
  <si>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</si>
  <si>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</si>
  <si>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</si>
  <si>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</si>
  <si>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</si>
  <si>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</si>
  <si>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</si>
  <si>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</si>
  <si>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</si>
  <si>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</si>
  <si>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</si>
  <si>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</si>
  <si>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</si>
  <si>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</si>
  <si>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</si>
  <si>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</si>
  <si>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</si>
  <si>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</si>
  <si>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</si>
  <si>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</si>
  <si>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</si>
  <si>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</si>
  <si>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</si>
  <si>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</si>
  <si>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</si>
  <si>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</si>
  <si>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</si>
  <si>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</si>
  <si>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</si>
  <si>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</si>
  <si>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</si>
  <si>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</si>
  <si>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</si>
  <si>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</si>
  <si>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</si>
  <si>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</si>
  <si>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</si>
  <si>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</si>
  <si>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</si>
  <si>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</si>
  <si>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</si>
  <si>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</si>
  <si>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</si>
  <si>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</si>
  <si>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</si>
  <si>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</si>
  <si>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</si>
  <si>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</si>
  <si>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</si>
  <si>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</si>
  <si>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</si>
  <si>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</si>
  <si>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</si>
  <si>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</si>
  <si>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</si>
  <si>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</si>
  <si>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</si>
  <si>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</si>
  <si>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</si>
  <si>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</si>
  <si>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</si>
  <si>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</si>
  <si>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</si>
  <si>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</si>
  <si>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</si>
  <si>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</si>
  <si>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</si>
  <si>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</si>
  <si>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</si>
  <si>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</si>
  <si>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</si>
  <si>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</si>
  <si>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</si>
  <si>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</si>
  <si>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</si>
  <si>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</si>
  <si>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</si>
  <si>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</si>
  <si>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</si>
  <si>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</si>
  <si>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</si>
  <si>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</si>
  <si>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</si>
  <si>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</si>
  <si>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</si>
  <si>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</si>
  <si>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</si>
  <si>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</si>
  <si>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</si>
  <si>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</si>
  <si>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</si>
  <si>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</si>
  <si>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</si>
  <si>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</si>
  <si>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</si>
  <si>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</si>
  <si>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</si>
  <si>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</si>
  <si>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</si>
  <si>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</si>
  <si>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</si>
  <si>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</si>
  <si>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</si>
  <si>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</si>
  <si>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</si>
  <si>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</si>
  <si>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</si>
  <si>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</si>
  <si>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</si>
  <si>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</si>
  <si>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</si>
  <si>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</si>
  <si>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</si>
  <si>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</si>
  <si>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</si>
  <si>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</si>
  <si>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</si>
  <si>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</si>
  <si>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</si>
  <si>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</si>
  <si>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</si>
  <si>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</si>
  <si>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</si>
  <si>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</si>
  <si>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</si>
  <si>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</si>
  <si>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</si>
  <si>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</si>
  <si>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</si>
  <si>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</si>
  <si>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</si>
  <si>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</si>
  <si>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</si>
  <si>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</si>
  <si>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</si>
  <si>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</si>
  <si>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</si>
  <si>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</si>
  <si>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</si>
  <si>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</si>
  <si>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</si>
  <si>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</si>
  <si>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</si>
  <si>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</si>
  <si>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</si>
  <si>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</si>
  <si>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</si>
  <si>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</si>
  <si>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</si>
  <si>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</si>
  <si>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</si>
  <si>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</si>
  <si>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</si>
  <si>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</si>
  <si>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</si>
  <si>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</si>
  <si>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</si>
  <si>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</si>
  <si>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</si>
  <si>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</si>
  <si>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</si>
  <si>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</si>
  <si>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</si>
  <si>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</si>
  <si>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</si>
  <si>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</si>
  <si>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</si>
  <si>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</si>
  <si>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</si>
  <si>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</si>
  <si>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</si>
  <si>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</si>
  <si>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</si>
  <si>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</si>
  <si>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</si>
  <si>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</si>
  <si>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</si>
  <si>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</si>
  <si>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</si>
  <si>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</si>
  <si>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</si>
  <si>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</si>
  <si>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</si>
  <si>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</si>
  <si>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</si>
  <si>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</si>
  <si>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</si>
  <si>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</si>
  <si>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</si>
  <si>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</si>
  <si>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</si>
  <si>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</si>
  <si>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</si>
  <si>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</si>
  <si>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</si>
  <si>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</si>
  <si>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</si>
  <si>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</si>
  <si>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</si>
  <si>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</si>
  <si>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</si>
  <si>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</si>
  <si>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</si>
  <si>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</si>
  <si>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</si>
  <si>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</si>
  <si>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</si>
  <si>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</si>
  <si>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</si>
  <si>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</si>
  <si>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</si>
  <si>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</si>
  <si>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</si>
  <si>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</si>
  <si>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</si>
  <si>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</si>
  <si>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</si>
  <si>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</si>
  <si>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</si>
  <si>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</si>
  <si>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</si>
  <si>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</si>
  <si>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</si>
  <si>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</si>
  <si>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</si>
  <si>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</si>
  <si>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</si>
  <si>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</si>
  <si>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</si>
  <si>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</si>
  <si>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</si>
  <si>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</si>
  <si>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</si>
  <si>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</si>
  <si>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</si>
  <si>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</si>
  <si>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</si>
  <si>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</si>
  <si>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</si>
  <si>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</si>
  <si>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</si>
  <si>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</si>
  <si>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</si>
  <si>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</si>
  <si>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</si>
  <si>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</si>
  <si>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</si>
  <si>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</si>
  <si>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</si>
  <si>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</si>
  <si>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</si>
  <si>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</si>
  <si>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</si>
  <si>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</si>
  <si>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</si>
  <si>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</si>
  <si>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</si>
  <si>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</si>
  <si>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</si>
  <si>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</si>
  <si>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</si>
  <si>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</si>
  <si>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</si>
  <si>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</si>
  <si>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</si>
  <si>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</si>
  <si>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</si>
  <si>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</si>
  <si>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</si>
  <si>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</si>
  <si>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</si>
  <si>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</si>
  <si>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</si>
  <si>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</si>
  <si>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</si>
  <si>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</si>
  <si>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</si>
  <si>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</si>
  <si>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</si>
  <si>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</si>
  <si>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</si>
  <si>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</si>
  <si>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</si>
  <si>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</si>
  <si>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</si>
  <si>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</si>
  <si>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</si>
  <si>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</si>
  <si>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</si>
  <si>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</si>
  <si>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</si>
  <si>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</si>
  <si>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</si>
  <si>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</si>
  <si>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</si>
  <si>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</si>
  <si>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</si>
  <si>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</si>
  <si>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</si>
  <si>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</si>
  <si>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</si>
  <si>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</si>
  <si>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</si>
  <si>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</si>
  <si>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</si>
  <si>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</si>
  <si>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</si>
  <si>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</si>
  <si>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</si>
  <si>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</si>
  <si>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</si>
  <si>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</si>
  <si>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</si>
  <si>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</si>
  <si>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</si>
  <si>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</si>
  <si>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</si>
  <si>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</si>
  <si>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</si>
  <si>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</si>
  <si>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</si>
  <si>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</si>
  <si>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</si>
  <si>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</si>
  <si>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</si>
  <si>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</si>
  <si>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</si>
  <si>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</si>
  <si>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</si>
  <si>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</si>
  <si>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</si>
  <si>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</si>
  <si>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</si>
  <si>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</si>
  <si>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</si>
  <si>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</si>
  <si>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</si>
  <si>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</si>
  <si>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</si>
  <si>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</si>
  <si>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</si>
  <si>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 xml:space="preserve">от 27.08.2021 № 197 </t>
  </si>
  <si>
    <t xml:space="preserve">                от  27.08.2021 № 197     </t>
  </si>
  <si>
    <t xml:space="preserve">                                                      от 27.08.2021  № 197      </t>
  </si>
  <si>
    <t xml:space="preserve">от 27.08.2021 №197       </t>
  </si>
  <si>
    <t xml:space="preserve">от 27.08.2021   № 197          </t>
  </si>
  <si>
    <t xml:space="preserve">от 27.08.2021  № 197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</si>
</sst>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757</v>
      </c>
      <c r="E6" s="439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27" t="s">
        <v>706</v>
      </c>
      <c r="E10" s="427"/>
    </row>
    <row r="11" spans="1:4" ht="15.75">
      <c r="A11" s="217"/>
      <c r="B11" s="8"/>
      <c r="C11" s="218"/>
      <c r="D11" s="218"/>
    </row>
    <row r="12" spans="1:5" ht="31.5" customHeight="1">
      <c r="A12" s="441" t="s">
        <v>702</v>
      </c>
      <c r="B12" s="441"/>
      <c r="C12" s="441"/>
      <c r="D12" s="441"/>
      <c r="E12" s="441"/>
    </row>
    <row r="14" spans="1:5" s="221" customFormat="1" ht="32.25" customHeight="1">
      <c r="A14" s="442" t="s">
        <v>504</v>
      </c>
      <c r="B14" s="442"/>
      <c r="C14" s="434" t="s">
        <v>507</v>
      </c>
      <c r="D14" s="435"/>
      <c r="E14" s="438" t="s">
        <v>226</v>
      </c>
    </row>
    <row r="15" spans="1:5" s="221" customFormat="1" ht="78.75" customHeight="1">
      <c r="A15" s="43" t="s">
        <v>508</v>
      </c>
      <c r="B15" s="43" t="s">
        <v>510</v>
      </c>
      <c r="C15" s="436"/>
      <c r="D15" s="437"/>
      <c r="E15" s="438"/>
    </row>
    <row r="16" spans="1:5" s="223" customFormat="1" ht="15">
      <c r="A16" s="222" t="s">
        <v>511</v>
      </c>
      <c r="B16" s="40" t="s">
        <v>512</v>
      </c>
      <c r="C16" s="442">
        <v>3</v>
      </c>
      <c r="D16" s="442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28" t="s">
        <v>514</v>
      </c>
      <c r="D17" s="440"/>
      <c r="E17" s="336">
        <f>E20</f>
        <v>1636.671319999994</v>
      </c>
    </row>
    <row r="18" spans="1:5" s="226" customFormat="1" ht="30.75" customHeight="1" hidden="1">
      <c r="A18" s="224"/>
      <c r="B18" s="225"/>
      <c r="C18" s="428"/>
      <c r="D18" s="429"/>
      <c r="E18" s="336"/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27.75" customHeight="1">
      <c r="A20" s="224" t="s">
        <v>155</v>
      </c>
      <c r="B20" s="225" t="s">
        <v>515</v>
      </c>
      <c r="C20" s="428" t="s">
        <v>516</v>
      </c>
      <c r="D20" s="440"/>
      <c r="E20" s="336">
        <f>E21+E25</f>
        <v>1636.671319999994</v>
      </c>
    </row>
    <row r="21" spans="1:5" s="229" customFormat="1" ht="18.75" customHeight="1">
      <c r="A21" s="227" t="s">
        <v>155</v>
      </c>
      <c r="B21" s="228" t="s">
        <v>517</v>
      </c>
      <c r="C21" s="445" t="s">
        <v>518</v>
      </c>
      <c r="D21" s="446"/>
      <c r="E21" s="365">
        <f>E24</f>
        <v>-43688.83</v>
      </c>
    </row>
    <row r="22" spans="1:5" s="221" customFormat="1" ht="24" customHeight="1">
      <c r="A22" s="230" t="s">
        <v>155</v>
      </c>
      <c r="B22" s="222" t="s">
        <v>519</v>
      </c>
      <c r="C22" s="443" t="s">
        <v>520</v>
      </c>
      <c r="D22" s="444"/>
      <c r="E22" s="335">
        <f>E21</f>
        <v>-43688.83</v>
      </c>
    </row>
    <row r="23" spans="1:5" s="221" customFormat="1" ht="29.25" customHeight="1">
      <c r="A23" s="230" t="s">
        <v>155</v>
      </c>
      <c r="B23" s="222" t="s">
        <v>521</v>
      </c>
      <c r="C23" s="443" t="s">
        <v>522</v>
      </c>
      <c r="D23" s="444"/>
      <c r="E23" s="335">
        <f>E22</f>
        <v>-43688.83</v>
      </c>
    </row>
    <row r="24" spans="1:5" s="221" customFormat="1" ht="30" customHeight="1">
      <c r="A24" s="230" t="s">
        <v>155</v>
      </c>
      <c r="B24" s="222" t="s">
        <v>345</v>
      </c>
      <c r="C24" s="443" t="s">
        <v>346</v>
      </c>
      <c r="D24" s="444"/>
      <c r="E24" s="335">
        <f>-доходы2021!G133</f>
        <v>-43688.83</v>
      </c>
    </row>
    <row r="25" spans="1:5" s="229" customFormat="1" ht="17.25" customHeight="1">
      <c r="A25" s="227" t="s">
        <v>155</v>
      </c>
      <c r="B25" s="228" t="s">
        <v>523</v>
      </c>
      <c r="C25" s="445" t="s">
        <v>524</v>
      </c>
      <c r="D25" s="446"/>
      <c r="E25" s="365">
        <f>E26</f>
        <v>45325.501319999996</v>
      </c>
    </row>
    <row r="26" spans="1:5" s="221" customFormat="1" ht="25.5" customHeight="1">
      <c r="A26" s="230" t="s">
        <v>155</v>
      </c>
      <c r="B26" s="222" t="s">
        <v>525</v>
      </c>
      <c r="C26" s="443" t="s">
        <v>526</v>
      </c>
      <c r="D26" s="444"/>
      <c r="E26" s="335">
        <f>E27</f>
        <v>45325.501319999996</v>
      </c>
    </row>
    <row r="27" spans="1:5" s="221" customFormat="1" ht="29.25" customHeight="1">
      <c r="A27" s="230" t="s">
        <v>155</v>
      </c>
      <c r="B27" s="222" t="s">
        <v>527</v>
      </c>
      <c r="C27" s="443" t="s">
        <v>528</v>
      </c>
      <c r="D27" s="444"/>
      <c r="E27" s="335">
        <f>E28</f>
        <v>45325.501319999996</v>
      </c>
    </row>
    <row r="28" spans="1:5" s="221" customFormat="1" ht="31.5" customHeight="1">
      <c r="A28" s="230" t="s">
        <v>155</v>
      </c>
      <c r="B28" s="222" t="s">
        <v>347</v>
      </c>
      <c r="C28" s="443" t="s">
        <v>348</v>
      </c>
      <c r="D28" s="444"/>
      <c r="E28" s="335">
        <f>'расх 21 г'!G370</f>
        <v>45325.501319999996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C28:D28"/>
    <mergeCell ref="C24:D24"/>
    <mergeCell ref="C21:D21"/>
    <mergeCell ref="C23:D23"/>
    <mergeCell ref="C22:D22"/>
    <mergeCell ref="C27:D27"/>
    <mergeCell ref="C26:D26"/>
    <mergeCell ref="C25:D25"/>
    <mergeCell ref="C20:D20"/>
    <mergeCell ref="C17:D17"/>
    <mergeCell ref="A12:E12"/>
    <mergeCell ref="A14:B14"/>
    <mergeCell ref="C16:D16"/>
    <mergeCell ref="D10:E10"/>
    <mergeCell ref="D3:E3"/>
    <mergeCell ref="C18:D18"/>
    <mergeCell ref="C19:D19"/>
    <mergeCell ref="D4:E4"/>
    <mergeCell ref="C5:E5"/>
    <mergeCell ref="C14:D15"/>
    <mergeCell ref="E14:E15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762</v>
      </c>
      <c r="F6" s="471"/>
      <c r="G6" s="471"/>
    </row>
    <row r="7" spans="5:7" ht="15.75">
      <c r="E7" s="414"/>
      <c r="F7" s="413"/>
      <c r="G7" s="413"/>
    </row>
    <row r="8" spans="1:7" s="4" customFormat="1" ht="15.75">
      <c r="A8" s="7"/>
      <c r="B8" s="78"/>
      <c r="C8" s="473" t="s">
        <v>590</v>
      </c>
      <c r="D8" s="473"/>
      <c r="E8" s="473"/>
      <c r="F8" s="473"/>
      <c r="G8" s="473"/>
    </row>
    <row r="9" spans="1:7" s="4" customFormat="1" ht="15.75">
      <c r="A9" s="7"/>
      <c r="B9" s="78"/>
      <c r="C9" s="427" t="s">
        <v>366</v>
      </c>
      <c r="D9" s="427"/>
      <c r="E9" s="427"/>
      <c r="F9" s="427"/>
      <c r="G9" s="427"/>
    </row>
    <row r="10" spans="1:7" s="4" customFormat="1" ht="15.75">
      <c r="A10" s="7"/>
      <c r="B10" s="78"/>
      <c r="C10" s="427" t="s">
        <v>716</v>
      </c>
      <c r="D10" s="427"/>
      <c r="E10" s="427"/>
      <c r="F10" s="427"/>
      <c r="G10" s="427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41" t="s">
        <v>700</v>
      </c>
      <c r="B12" s="441"/>
      <c r="C12" s="441"/>
      <c r="D12" s="441"/>
      <c r="E12" s="441"/>
      <c r="F12" s="441"/>
      <c r="G12" s="441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735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2918.78399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</f>
        <v>2918.78399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722.45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722.45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г'!G156</f>
        <v>722.45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2136.33399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2136.33399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г'!G160</f>
        <v>2136.33399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г'!G164</f>
        <v>60</v>
      </c>
    </row>
    <row r="27" spans="1:7" ht="27" customHeight="1" hidden="1">
      <c r="A27" s="65" t="s">
        <v>453</v>
      </c>
      <c r="B27" s="84" t="s">
        <v>58</v>
      </c>
      <c r="C27" s="85" t="s">
        <v>360</v>
      </c>
      <c r="D27" s="85" t="s">
        <v>362</v>
      </c>
      <c r="E27" s="86" t="s">
        <v>214</v>
      </c>
      <c r="F27" s="86" t="s">
        <v>377</v>
      </c>
      <c r="G27" s="371"/>
    </row>
    <row r="28" spans="1:7" s="11" customFormat="1" ht="52.5" customHeight="1">
      <c r="A28" s="77" t="s">
        <v>736</v>
      </c>
      <c r="B28" s="36" t="s">
        <v>155</v>
      </c>
      <c r="C28" s="34" t="s">
        <v>360</v>
      </c>
      <c r="D28" s="34" t="s">
        <v>354</v>
      </c>
      <c r="E28" s="55" t="s">
        <v>217</v>
      </c>
      <c r="F28" s="101"/>
      <c r="G28" s="372">
        <f>G29</f>
        <v>10</v>
      </c>
    </row>
    <row r="29" spans="1:7" s="5" customFormat="1" ht="28.5" customHeight="1">
      <c r="A29" s="46" t="s">
        <v>245</v>
      </c>
      <c r="B29" s="44" t="s">
        <v>155</v>
      </c>
      <c r="C29" s="45" t="s">
        <v>360</v>
      </c>
      <c r="D29" s="45" t="s">
        <v>354</v>
      </c>
      <c r="E29" s="107" t="s">
        <v>218</v>
      </c>
      <c r="F29" s="62"/>
      <c r="G29" s="373">
        <f>G30</f>
        <v>10</v>
      </c>
    </row>
    <row r="30" spans="1:7" ht="17.25" customHeight="1">
      <c r="A30" s="12" t="s">
        <v>282</v>
      </c>
      <c r="B30" s="37" t="s">
        <v>155</v>
      </c>
      <c r="C30" s="29" t="s">
        <v>360</v>
      </c>
      <c r="D30" s="29" t="s">
        <v>354</v>
      </c>
      <c r="E30" s="70" t="s">
        <v>173</v>
      </c>
      <c r="F30" s="40"/>
      <c r="G30" s="374">
        <f>G31</f>
        <v>10</v>
      </c>
    </row>
    <row r="31" spans="1:7" ht="29.25" customHeight="1">
      <c r="A31" s="28" t="s">
        <v>232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29" t="s">
        <v>233</v>
      </c>
      <c r="G31" s="374">
        <f>G32</f>
        <v>10</v>
      </c>
    </row>
    <row r="32" spans="1:7" ht="30" customHeight="1">
      <c r="A32" s="15" t="s">
        <v>234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195</v>
      </c>
      <c r="G32" s="374">
        <f>'расх 21 г'!G174</f>
        <v>10</v>
      </c>
    </row>
    <row r="33" spans="1:7" ht="28.5" customHeight="1" hidden="1">
      <c r="A33" s="28" t="s">
        <v>453</v>
      </c>
      <c r="B33" s="84" t="s">
        <v>58</v>
      </c>
      <c r="C33" s="88" t="s">
        <v>360</v>
      </c>
      <c r="D33" s="88" t="s">
        <v>354</v>
      </c>
      <c r="E33" s="117" t="s">
        <v>173</v>
      </c>
      <c r="F33" s="40" t="s">
        <v>377</v>
      </c>
      <c r="G33" s="374"/>
    </row>
    <row r="34" spans="1:7" ht="30" customHeight="1" hidden="1">
      <c r="A34" s="28" t="s">
        <v>453</v>
      </c>
      <c r="B34" s="84" t="s">
        <v>58</v>
      </c>
      <c r="C34" s="89" t="s">
        <v>358</v>
      </c>
      <c r="D34" s="89" t="s">
        <v>369</v>
      </c>
      <c r="E34" s="70" t="s">
        <v>59</v>
      </c>
      <c r="F34" s="22" t="s">
        <v>377</v>
      </c>
      <c r="G34" s="371"/>
    </row>
    <row r="35" spans="1:7" ht="39.75" customHeight="1">
      <c r="A35" s="64" t="s">
        <v>732</v>
      </c>
      <c r="B35" s="37"/>
      <c r="C35" s="24"/>
      <c r="D35" s="24"/>
      <c r="E35" s="74" t="s">
        <v>249</v>
      </c>
      <c r="F35" s="69"/>
      <c r="G35" s="123">
        <f>G36</f>
        <v>2294.16</v>
      </c>
    </row>
    <row r="36" spans="1:7" ht="28.5" customHeight="1">
      <c r="A36" s="323" t="s">
        <v>158</v>
      </c>
      <c r="B36" s="37"/>
      <c r="C36" s="24"/>
      <c r="D36" s="24"/>
      <c r="E36" s="51" t="s">
        <v>250</v>
      </c>
      <c r="F36" s="62"/>
      <c r="G36" s="124">
        <f>G37+G39+G41</f>
        <v>2294.16</v>
      </c>
    </row>
    <row r="37" spans="1:7" ht="19.5" customHeight="1">
      <c r="A37" s="125" t="s">
        <v>575</v>
      </c>
      <c r="B37" s="37"/>
      <c r="C37" s="24"/>
      <c r="D37" s="24"/>
      <c r="E37" s="71" t="s">
        <v>743</v>
      </c>
      <c r="F37" s="40" t="s">
        <v>233</v>
      </c>
      <c r="G37" s="124">
        <f>G38</f>
        <v>0</v>
      </c>
    </row>
    <row r="38" spans="1:7" ht="28.5" customHeight="1">
      <c r="A38" s="28" t="s">
        <v>232</v>
      </c>
      <c r="B38" s="37"/>
      <c r="C38" s="24"/>
      <c r="D38" s="24"/>
      <c r="E38" s="71" t="s">
        <v>743</v>
      </c>
      <c r="F38" s="29" t="s">
        <v>195</v>
      </c>
      <c r="G38" s="375">
        <f>'расх 21 г'!G211</f>
        <v>0</v>
      </c>
    </row>
    <row r="39" spans="1:7" ht="18.75" customHeight="1">
      <c r="A39" s="125" t="s">
        <v>575</v>
      </c>
      <c r="B39" s="37"/>
      <c r="C39" s="24"/>
      <c r="D39" s="24"/>
      <c r="E39" s="71" t="s">
        <v>743</v>
      </c>
      <c r="F39" s="29" t="s">
        <v>233</v>
      </c>
      <c r="G39" s="375">
        <f>G40</f>
        <v>2241.6</v>
      </c>
    </row>
    <row r="40" spans="1:7" ht="29.25" customHeight="1">
      <c r="A40" s="28" t="s">
        <v>232</v>
      </c>
      <c r="B40" s="37"/>
      <c r="C40" s="24"/>
      <c r="D40" s="24"/>
      <c r="E40" s="71" t="s">
        <v>743</v>
      </c>
      <c r="F40" s="29" t="s">
        <v>195</v>
      </c>
      <c r="G40" s="375">
        <f>'расх 21 г'!G213</f>
        <v>2241.6</v>
      </c>
    </row>
    <row r="41" spans="1:7" ht="29.25" customHeight="1">
      <c r="A41" s="334" t="s">
        <v>594</v>
      </c>
      <c r="B41" s="37"/>
      <c r="C41" s="24"/>
      <c r="D41" s="24"/>
      <c r="E41" s="71" t="s">
        <v>743</v>
      </c>
      <c r="F41" s="29" t="s">
        <v>233</v>
      </c>
      <c r="G41" s="124">
        <f>G42</f>
        <v>52.56</v>
      </c>
    </row>
    <row r="42" spans="1:7" s="4" customFormat="1" ht="29.2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г'!G217</f>
        <v>52.56</v>
      </c>
    </row>
    <row r="43" spans="1:7" s="4" customFormat="1" ht="29.25" customHeight="1">
      <c r="A43" s="64" t="s">
        <v>734</v>
      </c>
      <c r="B43" s="58" t="s">
        <v>155</v>
      </c>
      <c r="C43" s="50" t="s">
        <v>364</v>
      </c>
      <c r="D43" s="50" t="s">
        <v>358</v>
      </c>
      <c r="E43" s="74" t="s">
        <v>60</v>
      </c>
      <c r="F43" s="29"/>
      <c r="G43" s="123">
        <f>G44+G61+G75</f>
        <v>11339.420110000001</v>
      </c>
    </row>
    <row r="44" spans="1:7" s="4" customFormat="1" ht="29.25" customHeight="1">
      <c r="A44" s="46" t="s">
        <v>164</v>
      </c>
      <c r="B44" s="37" t="s">
        <v>155</v>
      </c>
      <c r="C44" s="45" t="s">
        <v>364</v>
      </c>
      <c r="D44" s="45" t="s">
        <v>358</v>
      </c>
      <c r="E44" s="51" t="s">
        <v>61</v>
      </c>
      <c r="F44" s="29"/>
      <c r="G44" s="124">
        <f>G45</f>
        <v>8718.733090000002</v>
      </c>
    </row>
    <row r="45" spans="1:7" s="4" customFormat="1" ht="29.25" customHeight="1">
      <c r="A45" s="46" t="s">
        <v>165</v>
      </c>
      <c r="B45" s="37" t="s">
        <v>155</v>
      </c>
      <c r="C45" s="45" t="s">
        <v>364</v>
      </c>
      <c r="D45" s="45" t="s">
        <v>358</v>
      </c>
      <c r="E45" s="51" t="s">
        <v>254</v>
      </c>
      <c r="F45" s="29"/>
      <c r="G45" s="124">
        <f>G46+G52+G56+G59</f>
        <v>8718.733090000002</v>
      </c>
    </row>
    <row r="46" spans="1:7" s="4" customFormat="1" ht="29.25" customHeight="1">
      <c r="A46" s="59" t="s">
        <v>228</v>
      </c>
      <c r="B46" s="37" t="s">
        <v>155</v>
      </c>
      <c r="C46" s="29" t="s">
        <v>364</v>
      </c>
      <c r="D46" s="29" t="s">
        <v>358</v>
      </c>
      <c r="E46" s="71" t="s">
        <v>254</v>
      </c>
      <c r="F46" s="25" t="s">
        <v>536</v>
      </c>
      <c r="G46" s="124">
        <f>G47</f>
        <v>5713.444530000001</v>
      </c>
    </row>
    <row r="47" spans="1:7" s="4" customFormat="1" ht="29.25" customHeight="1">
      <c r="A47" s="26" t="s">
        <v>289</v>
      </c>
      <c r="B47" s="37" t="s">
        <v>155</v>
      </c>
      <c r="C47" s="24" t="s">
        <v>364</v>
      </c>
      <c r="D47" s="24" t="s">
        <v>358</v>
      </c>
      <c r="E47" s="71" t="s">
        <v>254</v>
      </c>
      <c r="F47" s="40" t="s">
        <v>424</v>
      </c>
      <c r="G47" s="124">
        <f>'расх 21 г'!G261</f>
        <v>5713.444530000001</v>
      </c>
    </row>
    <row r="48" spans="1:7" s="4" customFormat="1" ht="29.25" customHeight="1" hidden="1">
      <c r="A48" s="26" t="s">
        <v>268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24" t="s">
        <v>396</v>
      </c>
      <c r="G48" s="124"/>
    </row>
    <row r="49" spans="1:7" s="4" customFormat="1" ht="29.25" customHeight="1" hidden="1">
      <c r="A49" s="26" t="s">
        <v>269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397</v>
      </c>
      <c r="G49" s="124"/>
    </row>
    <row r="50" spans="1:7" s="4" customFormat="1" ht="29.25" customHeight="1" hidden="1">
      <c r="A50" s="26" t="s">
        <v>270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187</v>
      </c>
      <c r="G50" s="124"/>
    </row>
    <row r="51" spans="1:7" s="4" customFormat="1" ht="29.25" customHeight="1">
      <c r="A51" s="26" t="s">
        <v>166</v>
      </c>
      <c r="B51" s="37" t="s">
        <v>155</v>
      </c>
      <c r="C51" s="24" t="s">
        <v>364</v>
      </c>
      <c r="D51" s="24" t="s">
        <v>358</v>
      </c>
      <c r="E51" s="71" t="s">
        <v>255</v>
      </c>
      <c r="F51" s="24"/>
      <c r="G51" s="124">
        <f>G52</f>
        <v>2860.67575</v>
      </c>
    </row>
    <row r="52" spans="1:7" s="4" customFormat="1" ht="29.25" customHeight="1">
      <c r="A52" s="28" t="s">
        <v>232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 t="s">
        <v>233</v>
      </c>
      <c r="G52" s="124">
        <f>G53</f>
        <v>2860.67575</v>
      </c>
    </row>
    <row r="53" spans="1:7" s="4" customFormat="1" ht="29.25" customHeight="1">
      <c r="A53" s="125" t="s">
        <v>234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195</v>
      </c>
      <c r="G53" s="124">
        <f>'расх 21 г'!G267</f>
        <v>2860.67575</v>
      </c>
    </row>
    <row r="54" spans="1:7" s="4" customFormat="1" ht="29.25" customHeight="1" hidden="1">
      <c r="A54" s="26" t="s">
        <v>375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376</v>
      </c>
      <c r="G54" s="124"/>
    </row>
    <row r="55" spans="1:7" s="4" customFormat="1" ht="29.25" customHeight="1" hidden="1">
      <c r="A55" s="26" t="s">
        <v>453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377</v>
      </c>
      <c r="G55" s="124"/>
    </row>
    <row r="56" spans="1:7" s="4" customFormat="1" ht="29.25" customHeight="1">
      <c r="A56" s="26" t="s">
        <v>45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235</v>
      </c>
      <c r="G56" s="124">
        <f>G58+G57</f>
        <v>144.61281000000002</v>
      </c>
    </row>
    <row r="57" spans="1:7" s="4" customFormat="1" ht="29.25" customHeight="1">
      <c r="A57" s="26"/>
      <c r="B57" s="37"/>
      <c r="C57" s="24"/>
      <c r="D57" s="24"/>
      <c r="E57" s="71" t="s">
        <v>255</v>
      </c>
      <c r="F57" s="24" t="s">
        <v>237</v>
      </c>
      <c r="G57" s="124">
        <f>'расх 21 г'!G272</f>
        <v>84.49281</v>
      </c>
    </row>
    <row r="58" spans="1:7" s="4" customFormat="1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124">
        <f>'расх 21 г'!G273</f>
        <v>60.120000000000005</v>
      </c>
    </row>
    <row r="59" spans="1:7" s="4" customFormat="1" ht="29.25" customHeight="1">
      <c r="A59" s="28" t="s">
        <v>551</v>
      </c>
      <c r="B59" s="37"/>
      <c r="C59" s="24"/>
      <c r="D59" s="24"/>
      <c r="E59" s="71" t="s">
        <v>553</v>
      </c>
      <c r="F59" s="24"/>
      <c r="G59" s="124">
        <f>'расх 21 г'!G276</f>
        <v>0</v>
      </c>
    </row>
    <row r="60" spans="1:7" s="4" customFormat="1" ht="29.25" customHeight="1" hidden="1">
      <c r="A60" s="26"/>
      <c r="B60" s="37"/>
      <c r="C60" s="24"/>
      <c r="D60" s="24"/>
      <c r="E60" s="71"/>
      <c r="F60" s="24"/>
      <c r="G60" s="124"/>
    </row>
    <row r="61" spans="1:7" s="4" customFormat="1" ht="29.25" customHeight="1">
      <c r="A61" s="46" t="s">
        <v>167</v>
      </c>
      <c r="B61" s="44" t="s">
        <v>155</v>
      </c>
      <c r="C61" s="45" t="s">
        <v>364</v>
      </c>
      <c r="D61" s="45" t="s">
        <v>358</v>
      </c>
      <c r="E61" s="51" t="s">
        <v>256</v>
      </c>
      <c r="F61" s="62"/>
      <c r="G61" s="124">
        <f>G62+G69+G74</f>
        <v>2325.5687</v>
      </c>
    </row>
    <row r="62" spans="1:7" s="4" customFormat="1" ht="29.25" customHeight="1">
      <c r="A62" s="59" t="s">
        <v>228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536</v>
      </c>
      <c r="G62" s="124">
        <f>G63</f>
        <v>1774.48071</v>
      </c>
    </row>
    <row r="63" spans="1:7" s="4" customFormat="1" ht="29.25" customHeight="1">
      <c r="A63" s="26" t="s">
        <v>289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40" t="s">
        <v>424</v>
      </c>
      <c r="G63" s="124">
        <f>'расх 21 г'!G287</f>
        <v>1774.48071</v>
      </c>
    </row>
    <row r="64" spans="1:7" s="4" customFormat="1" ht="29.25" customHeight="1" hidden="1">
      <c r="A64" s="26" t="s">
        <v>268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396</v>
      </c>
      <c r="G64" s="124"/>
    </row>
    <row r="65" spans="1:7" s="4" customFormat="1" ht="29.25" customHeight="1" hidden="1">
      <c r="A65" s="26" t="s">
        <v>269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397</v>
      </c>
      <c r="G65" s="124"/>
    </row>
    <row r="66" spans="1:7" s="4" customFormat="1" ht="29.25" customHeight="1" hidden="1">
      <c r="A66" s="26" t="s">
        <v>270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187</v>
      </c>
      <c r="G66" s="124"/>
    </row>
    <row r="67" spans="1:7" s="4" customFormat="1" ht="29.25" customHeight="1" hidden="1">
      <c r="A67" s="26"/>
      <c r="B67" s="37"/>
      <c r="C67" s="24"/>
      <c r="D67" s="24"/>
      <c r="E67" s="51"/>
      <c r="F67" s="24"/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>
      <c r="A69" s="26" t="s">
        <v>168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/>
      <c r="G69" s="124">
        <f>G70</f>
        <v>551.08799</v>
      </c>
    </row>
    <row r="70" spans="1:7" s="4" customFormat="1" ht="29.25" customHeight="1">
      <c r="A70" s="28" t="s">
        <v>232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233</v>
      </c>
      <c r="G70" s="124">
        <f>G71</f>
        <v>551.08799</v>
      </c>
    </row>
    <row r="71" spans="1:7" s="4" customFormat="1" ht="29.25" customHeight="1">
      <c r="A71" s="125" t="s">
        <v>234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195</v>
      </c>
      <c r="G71" s="124">
        <f>'расх 21 г'!G295</f>
        <v>551.08799</v>
      </c>
    </row>
    <row r="72" spans="1:7" s="4" customFormat="1" ht="29.25" customHeight="1" hidden="1">
      <c r="A72" s="26" t="s">
        <v>375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376</v>
      </c>
      <c r="G72" s="124"/>
    </row>
    <row r="73" spans="1:7" s="4" customFormat="1" ht="29.25" customHeight="1" hidden="1">
      <c r="A73" s="26" t="s">
        <v>453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377</v>
      </c>
      <c r="G73" s="124"/>
    </row>
    <row r="74" spans="1:7" s="4" customFormat="1" ht="29.25" customHeight="1" hidden="1">
      <c r="A74" s="28" t="s">
        <v>552</v>
      </c>
      <c r="B74" s="37"/>
      <c r="C74" s="24"/>
      <c r="D74" s="24"/>
      <c r="E74" s="71" t="s">
        <v>554</v>
      </c>
      <c r="F74" s="24"/>
      <c r="G74" s="124">
        <f>'расх 21 г'!G298</f>
        <v>0</v>
      </c>
    </row>
    <row r="75" spans="1:7" s="4" customFormat="1" ht="29.25" customHeight="1">
      <c r="A75" s="46" t="s">
        <v>169</v>
      </c>
      <c r="B75" s="44" t="s">
        <v>155</v>
      </c>
      <c r="C75" s="45" t="s">
        <v>364</v>
      </c>
      <c r="D75" s="45" t="s">
        <v>358</v>
      </c>
      <c r="E75" s="51" t="s">
        <v>260</v>
      </c>
      <c r="F75" s="45"/>
      <c r="G75" s="124">
        <f>G76</f>
        <v>295.11832</v>
      </c>
    </row>
    <row r="76" spans="1:7" s="4" customFormat="1" ht="29.25" customHeight="1">
      <c r="A76" s="59" t="s">
        <v>170</v>
      </c>
      <c r="B76" s="37" t="s">
        <v>155</v>
      </c>
      <c r="C76" s="24" t="s">
        <v>364</v>
      </c>
      <c r="D76" s="24" t="s">
        <v>358</v>
      </c>
      <c r="E76" s="48" t="s">
        <v>261</v>
      </c>
      <c r="F76" s="24"/>
      <c r="G76" s="124">
        <f>G77</f>
        <v>295.11832</v>
      </c>
    </row>
    <row r="77" spans="1:7" s="4" customFormat="1" ht="29.25" customHeight="1">
      <c r="A77" s="59" t="s">
        <v>228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40" t="s">
        <v>536</v>
      </c>
      <c r="G77" s="124">
        <f>G78</f>
        <v>295.11832</v>
      </c>
    </row>
    <row r="78" spans="1:7" s="4" customFormat="1" ht="29.25" customHeight="1">
      <c r="A78" s="26" t="s">
        <v>289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424</v>
      </c>
      <c r="G78" s="124">
        <f>'расх 21 г'!G307</f>
        <v>295.11832</v>
      </c>
    </row>
    <row r="79" spans="1:7" s="4" customFormat="1" ht="39.75" customHeight="1">
      <c r="A79" s="77" t="s">
        <v>738</v>
      </c>
      <c r="B79" s="37"/>
      <c r="C79" s="24"/>
      <c r="D79" s="24"/>
      <c r="E79" s="74" t="s">
        <v>292</v>
      </c>
      <c r="F79" s="40"/>
      <c r="G79" s="320">
        <f>G80</f>
        <v>2002</v>
      </c>
    </row>
    <row r="80" spans="1:7" s="4" customFormat="1" ht="29.25" customHeight="1">
      <c r="A80" s="182" t="s">
        <v>726</v>
      </c>
      <c r="B80" s="37"/>
      <c r="C80" s="24"/>
      <c r="D80" s="24"/>
      <c r="E80" s="48" t="s">
        <v>440</v>
      </c>
      <c r="F80" s="40" t="s">
        <v>546</v>
      </c>
      <c r="G80" s="124">
        <f>G81+G82</f>
        <v>2002</v>
      </c>
    </row>
    <row r="81" spans="1:7" s="4" customFormat="1" ht="29.25" customHeight="1">
      <c r="A81" s="28" t="s">
        <v>543</v>
      </c>
      <c r="B81" s="37"/>
      <c r="C81" s="24"/>
      <c r="D81" s="24"/>
      <c r="E81" s="48" t="s">
        <v>544</v>
      </c>
      <c r="F81" s="40" t="s">
        <v>7</v>
      </c>
      <c r="G81" s="124">
        <f>'расх 21 г'!G194</f>
        <v>2000</v>
      </c>
    </row>
    <row r="82" spans="1:7" s="4" customFormat="1" ht="29.25" customHeight="1">
      <c r="A82" s="334" t="s">
        <v>545</v>
      </c>
      <c r="B82" s="37"/>
      <c r="C82" s="24"/>
      <c r="D82" s="24"/>
      <c r="E82" s="48" t="s">
        <v>441</v>
      </c>
      <c r="F82" s="40" t="s">
        <v>7</v>
      </c>
      <c r="G82" s="124">
        <f>'расх 21 г'!G199</f>
        <v>2</v>
      </c>
    </row>
    <row r="83" spans="1:7" s="4" customFormat="1" ht="29.25" customHeight="1">
      <c r="A83" s="359" t="s">
        <v>725</v>
      </c>
      <c r="B83" s="37"/>
      <c r="C83" s="24"/>
      <c r="D83" s="24"/>
      <c r="E83" s="74" t="s">
        <v>65</v>
      </c>
      <c r="F83" s="40"/>
      <c r="G83" s="124">
        <f>G84</f>
        <v>404.04</v>
      </c>
    </row>
    <row r="84" spans="1:7" s="4" customFormat="1" ht="45" customHeight="1">
      <c r="A84" s="424" t="s">
        <v>728</v>
      </c>
      <c r="B84" s="37"/>
      <c r="C84" s="24"/>
      <c r="D84" s="24"/>
      <c r="E84" s="71" t="s">
        <v>729</v>
      </c>
      <c r="F84" s="40" t="s">
        <v>195</v>
      </c>
      <c r="G84" s="124">
        <f>G85</f>
        <v>404.04</v>
      </c>
    </row>
    <row r="85" spans="1:7" s="4" customFormat="1" ht="29.25" customHeight="1">
      <c r="A85" s="125" t="s">
        <v>234</v>
      </c>
      <c r="B85" s="37"/>
      <c r="C85" s="24"/>
      <c r="D85" s="24"/>
      <c r="E85" s="71" t="s">
        <v>729</v>
      </c>
      <c r="F85" s="40" t="s">
        <v>377</v>
      </c>
      <c r="G85" s="124">
        <f>'расх 21 г'!G147</f>
        <v>404.04</v>
      </c>
    </row>
    <row r="86" spans="1:7" s="4" customFormat="1" ht="29.25" customHeight="1">
      <c r="A86" s="64" t="s">
        <v>733</v>
      </c>
      <c r="B86" s="37"/>
      <c r="C86" s="24"/>
      <c r="D86" s="24"/>
      <c r="E86" s="74" t="s">
        <v>638</v>
      </c>
      <c r="F86" s="40"/>
      <c r="G86" s="320">
        <f>G87</f>
        <v>0</v>
      </c>
    </row>
    <row r="87" spans="1:7" s="4" customFormat="1" ht="29.25" customHeight="1">
      <c r="A87" s="26" t="s">
        <v>637</v>
      </c>
      <c r="B87" s="37"/>
      <c r="C87" s="24"/>
      <c r="D87" s="24"/>
      <c r="E87" s="71" t="s">
        <v>639</v>
      </c>
      <c r="F87" s="40" t="s">
        <v>233</v>
      </c>
      <c r="G87" s="124">
        <f>G88</f>
        <v>0</v>
      </c>
    </row>
    <row r="88" spans="1:7" s="4" customFormat="1" ht="29.25" customHeight="1">
      <c r="A88" s="28" t="s">
        <v>232</v>
      </c>
      <c r="B88" s="37"/>
      <c r="C88" s="24"/>
      <c r="D88" s="24"/>
      <c r="E88" s="71" t="s">
        <v>639</v>
      </c>
      <c r="F88" s="40" t="s">
        <v>195</v>
      </c>
      <c r="G88" s="124">
        <f>G89</f>
        <v>0</v>
      </c>
    </row>
    <row r="89" spans="1:7" s="4" customFormat="1" ht="27.75" customHeight="1">
      <c r="A89" s="26" t="s">
        <v>453</v>
      </c>
      <c r="B89" s="37"/>
      <c r="C89" s="24"/>
      <c r="D89" s="24"/>
      <c r="E89" s="71" t="s">
        <v>639</v>
      </c>
      <c r="F89" s="29" t="s">
        <v>377</v>
      </c>
      <c r="G89" s="124">
        <f>'расх 21 г'!G222</f>
        <v>0</v>
      </c>
    </row>
    <row r="90" spans="1:10" s="4" customFormat="1" ht="25.5" customHeight="1">
      <c r="A90" s="113" t="s">
        <v>62</v>
      </c>
      <c r="B90" s="122"/>
      <c r="C90" s="114"/>
      <c r="D90" s="114"/>
      <c r="E90" s="71"/>
      <c r="F90" s="114"/>
      <c r="G90" s="336">
        <f>G16+G28+G35+G43+G86+G79+G83</f>
        <v>18968.4041</v>
      </c>
      <c r="J90" s="126"/>
    </row>
    <row r="91" spans="1:7" s="4" customFormat="1" ht="28.5" customHeight="1">
      <c r="A91" s="116" t="s">
        <v>227</v>
      </c>
      <c r="B91" s="36" t="s">
        <v>58</v>
      </c>
      <c r="C91" s="55" t="s">
        <v>358</v>
      </c>
      <c r="D91" s="55" t="s">
        <v>359</v>
      </c>
      <c r="E91" s="55" t="s">
        <v>105</v>
      </c>
      <c r="F91" s="56"/>
      <c r="G91" s="376">
        <f>G92</f>
        <v>1514.5214600000002</v>
      </c>
    </row>
    <row r="92" spans="1:7" s="4" customFormat="1" ht="15.75">
      <c r="A92" s="15" t="s">
        <v>184</v>
      </c>
      <c r="B92" s="37" t="s">
        <v>58</v>
      </c>
      <c r="C92" s="90" t="s">
        <v>358</v>
      </c>
      <c r="D92" s="90" t="s">
        <v>359</v>
      </c>
      <c r="E92" s="70" t="s">
        <v>106</v>
      </c>
      <c r="F92" s="90"/>
      <c r="G92" s="377">
        <f>G93</f>
        <v>1514.5214600000002</v>
      </c>
    </row>
    <row r="93" spans="1:7" s="4" customFormat="1" ht="25.5">
      <c r="A93" s="15" t="s">
        <v>185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/>
      <c r="G93" s="377">
        <f>G94</f>
        <v>1514.5214600000002</v>
      </c>
    </row>
    <row r="94" spans="1:7" s="68" customFormat="1" ht="27" customHeight="1">
      <c r="A94" s="59" t="s">
        <v>228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 t="s">
        <v>536</v>
      </c>
      <c r="G94" s="377">
        <f>G95</f>
        <v>1514.5214600000002</v>
      </c>
    </row>
    <row r="95" spans="1:7" s="4" customFormat="1" ht="15" customHeight="1">
      <c r="A95" s="59" t="s">
        <v>229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460</v>
      </c>
      <c r="G95" s="377">
        <f>'расх 21 г'!G22</f>
        <v>1514.5214600000002</v>
      </c>
    </row>
    <row r="96" spans="1:10" s="4" customFormat="1" ht="25.5" customHeight="1" hidden="1">
      <c r="A96" s="92" t="s">
        <v>186</v>
      </c>
      <c r="B96" s="60" t="s">
        <v>58</v>
      </c>
      <c r="C96" s="86" t="s">
        <v>358</v>
      </c>
      <c r="D96" s="86" t="s">
        <v>359</v>
      </c>
      <c r="E96" s="86" t="s">
        <v>107</v>
      </c>
      <c r="F96" s="86">
        <v>121</v>
      </c>
      <c r="G96" s="375"/>
      <c r="J96" s="126"/>
    </row>
    <row r="97" spans="1:7" s="4" customFormat="1" ht="51.75" customHeight="1" hidden="1">
      <c r="A97" s="92" t="s">
        <v>188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 t="s">
        <v>189</v>
      </c>
      <c r="G97" s="375"/>
    </row>
    <row r="98" spans="1:7" s="4" customFormat="1" ht="26.25" customHeight="1">
      <c r="A98" s="116" t="s">
        <v>190</v>
      </c>
      <c r="B98" s="36" t="s">
        <v>58</v>
      </c>
      <c r="C98" s="34" t="s">
        <v>358</v>
      </c>
      <c r="D98" s="34" t="s">
        <v>361</v>
      </c>
      <c r="E98" s="55" t="s">
        <v>108</v>
      </c>
      <c r="F98" s="34"/>
      <c r="G98" s="123">
        <f>G99</f>
        <v>1009.0807</v>
      </c>
    </row>
    <row r="99" spans="1:7" s="4" customFormat="1" ht="15.75">
      <c r="A99" s="94" t="s">
        <v>230</v>
      </c>
      <c r="B99" s="37" t="s">
        <v>58</v>
      </c>
      <c r="C99" s="29" t="s">
        <v>358</v>
      </c>
      <c r="D99" s="29" t="s">
        <v>361</v>
      </c>
      <c r="E99" s="70" t="s">
        <v>109</v>
      </c>
      <c r="F99" s="40"/>
      <c r="G99" s="124">
        <f>G100</f>
        <v>1009.0807</v>
      </c>
    </row>
    <row r="100" spans="1:7" s="4" customFormat="1" ht="25.5">
      <c r="A100" s="15" t="s">
        <v>185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/>
      <c r="G100" s="377">
        <f>G101</f>
        <v>1009.0807</v>
      </c>
    </row>
    <row r="101" spans="1:7" s="4" customFormat="1" ht="39.75" customHeight="1">
      <c r="A101" s="59" t="s">
        <v>228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 t="s">
        <v>536</v>
      </c>
      <c r="G101" s="377">
        <f>G102</f>
        <v>1009.0807</v>
      </c>
    </row>
    <row r="102" spans="1:10" s="4" customFormat="1" ht="26.25" customHeight="1">
      <c r="A102" s="59" t="s">
        <v>229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460</v>
      </c>
      <c r="G102" s="377">
        <f>'расх 21 г'!G30</f>
        <v>1009.0807</v>
      </c>
      <c r="J102" s="127"/>
    </row>
    <row r="103" spans="1:7" s="4" customFormat="1" ht="27" customHeight="1" hidden="1">
      <c r="A103" s="92" t="s">
        <v>186</v>
      </c>
      <c r="B103" s="60" t="s">
        <v>58</v>
      </c>
      <c r="C103" s="86" t="s">
        <v>358</v>
      </c>
      <c r="D103" s="86" t="s">
        <v>361</v>
      </c>
      <c r="E103" s="86" t="s">
        <v>110</v>
      </c>
      <c r="F103" s="86">
        <v>121</v>
      </c>
      <c r="G103" s="375"/>
    </row>
    <row r="104" spans="1:7" s="4" customFormat="1" ht="52.5" customHeight="1" hidden="1">
      <c r="A104" s="92" t="s">
        <v>188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 t="s">
        <v>189</v>
      </c>
      <c r="G104" s="375"/>
    </row>
    <row r="105" spans="1:7" s="4" customFormat="1" ht="26.25" customHeight="1">
      <c r="A105" s="54" t="s">
        <v>191</v>
      </c>
      <c r="B105" s="37" t="s">
        <v>58</v>
      </c>
      <c r="C105" s="29" t="s">
        <v>358</v>
      </c>
      <c r="D105" s="29" t="s">
        <v>360</v>
      </c>
      <c r="E105" s="55" t="s">
        <v>111</v>
      </c>
      <c r="F105" s="34"/>
      <c r="G105" s="123">
        <f>G106+G156+G196+G125</f>
        <v>23833.49506</v>
      </c>
    </row>
    <row r="106" spans="1:7" s="4" customFormat="1" ht="25.5">
      <c r="A106" s="28" t="s">
        <v>231</v>
      </c>
      <c r="B106" s="37" t="s">
        <v>58</v>
      </c>
      <c r="C106" s="29" t="s">
        <v>358</v>
      </c>
      <c r="D106" s="29" t="s">
        <v>360</v>
      </c>
      <c r="E106" s="70" t="s">
        <v>112</v>
      </c>
      <c r="F106" s="29"/>
      <c r="G106" s="124">
        <f>G107+G113</f>
        <v>9413.364440000001</v>
      </c>
    </row>
    <row r="107" spans="1:7" s="4" customFormat="1" ht="25.5">
      <c r="A107" s="15" t="s">
        <v>185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/>
      <c r="G107" s="335">
        <f>G108</f>
        <v>8224.88752</v>
      </c>
    </row>
    <row r="108" spans="1:7" s="4" customFormat="1" ht="41.25" customHeight="1">
      <c r="A108" s="59" t="s">
        <v>228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 t="s">
        <v>536</v>
      </c>
      <c r="G108" s="335">
        <f>G109</f>
        <v>8224.88752</v>
      </c>
    </row>
    <row r="109" spans="1:7" s="4" customFormat="1" ht="19.5" customHeight="1">
      <c r="A109" s="15" t="s">
        <v>194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460</v>
      </c>
      <c r="G109" s="335">
        <f>'расх 21 г'!G38</f>
        <v>8224.88752</v>
      </c>
    </row>
    <row r="110" spans="1:7" s="4" customFormat="1" ht="29.25" customHeight="1" hidden="1">
      <c r="A110" s="92" t="s">
        <v>186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373</v>
      </c>
      <c r="G110" s="124">
        <v>5080</v>
      </c>
    </row>
    <row r="111" spans="1:7" s="4" customFormat="1" ht="28.5" customHeight="1" hidden="1">
      <c r="A111" s="92" t="s">
        <v>197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374</v>
      </c>
      <c r="G111" s="124">
        <v>2.34</v>
      </c>
    </row>
    <row r="112" spans="1:7" s="4" customFormat="1" ht="38.25" hidden="1">
      <c r="A112" s="92" t="s">
        <v>188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189</v>
      </c>
      <c r="G112" s="124">
        <v>1417.445</v>
      </c>
    </row>
    <row r="113" spans="1:7" s="4" customFormat="1" ht="27" customHeight="1">
      <c r="A113" s="15" t="s">
        <v>193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/>
      <c r="G113" s="124">
        <f>G114+G118</f>
        <v>1188.47692</v>
      </c>
    </row>
    <row r="114" spans="1:7" s="4" customFormat="1" ht="16.5" customHeight="1">
      <c r="A114" s="28" t="s">
        <v>232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 t="s">
        <v>233</v>
      </c>
      <c r="G114" s="124">
        <f>G115</f>
        <v>1160.5709200000001</v>
      </c>
    </row>
    <row r="115" spans="1:7" s="4" customFormat="1" ht="16.5" customHeight="1">
      <c r="A115" s="15" t="s">
        <v>234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195</v>
      </c>
      <c r="G115" s="124">
        <f>'расх 21 г'!G44</f>
        <v>1160.5709200000001</v>
      </c>
    </row>
    <row r="116" spans="1:7" s="4" customFormat="1" ht="66.75" customHeight="1" hidden="1">
      <c r="A116" s="65" t="s">
        <v>375</v>
      </c>
      <c r="B116" s="60" t="s">
        <v>58</v>
      </c>
      <c r="C116" s="72" t="s">
        <v>358</v>
      </c>
      <c r="D116" s="72" t="s">
        <v>360</v>
      </c>
      <c r="E116" s="86" t="s">
        <v>114</v>
      </c>
      <c r="F116" s="72" t="s">
        <v>376</v>
      </c>
      <c r="G116" s="124">
        <v>441.02</v>
      </c>
    </row>
    <row r="117" spans="1:7" s="4" customFormat="1" ht="18" customHeight="1" hidden="1">
      <c r="A117" s="65" t="s">
        <v>453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377</v>
      </c>
      <c r="G117" s="124">
        <v>1044.489</v>
      </c>
    </row>
    <row r="118" spans="1:7" s="4" customFormat="1" ht="17.25" customHeight="1">
      <c r="A118" s="28" t="s">
        <v>45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235</v>
      </c>
      <c r="G118" s="124">
        <f>G119+G121</f>
        <v>27.906</v>
      </c>
    </row>
    <row r="119" spans="1:7" s="4" customFormat="1" ht="17.25" customHeight="1" hidden="1">
      <c r="A119" s="28" t="s">
        <v>236</v>
      </c>
      <c r="B119" s="37" t="s">
        <v>58</v>
      </c>
      <c r="C119" s="29" t="s">
        <v>358</v>
      </c>
      <c r="D119" s="29" t="s">
        <v>360</v>
      </c>
      <c r="E119" s="117" t="s">
        <v>114</v>
      </c>
      <c r="F119" s="29" t="s">
        <v>237</v>
      </c>
      <c r="G119" s="124">
        <f>'расх 21 г'!G49</f>
        <v>0</v>
      </c>
    </row>
    <row r="120" spans="1:7" ht="39.75" customHeight="1" hidden="1">
      <c r="A120" s="97" t="s">
        <v>238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295</v>
      </c>
      <c r="G120" s="124"/>
    </row>
    <row r="121" spans="1:7" ht="15.75" customHeight="1">
      <c r="A121" s="28" t="s">
        <v>239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198</v>
      </c>
      <c r="G121" s="124">
        <f>'расх 21 г'!G51</f>
        <v>27.906</v>
      </c>
    </row>
    <row r="122" spans="1:7" ht="27" customHeight="1" hidden="1">
      <c r="A122" s="65" t="s">
        <v>240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379</v>
      </c>
      <c r="G122" s="124"/>
    </row>
    <row r="123" spans="1:7" ht="42" customHeight="1" hidden="1">
      <c r="A123" s="65" t="s">
        <v>201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200</v>
      </c>
      <c r="G123" s="124"/>
    </row>
    <row r="124" spans="1:7" ht="16.5" customHeight="1" hidden="1">
      <c r="A124" s="28" t="s">
        <v>191</v>
      </c>
      <c r="B124" s="37" t="s">
        <v>58</v>
      </c>
      <c r="C124" s="29" t="s">
        <v>364</v>
      </c>
      <c r="D124" s="29" t="s">
        <v>358</v>
      </c>
      <c r="E124" s="70" t="s">
        <v>111</v>
      </c>
      <c r="F124" s="22"/>
      <c r="G124" s="371">
        <f>G125</f>
        <v>9326.376209999999</v>
      </c>
    </row>
    <row r="125" spans="1:7" ht="15.75">
      <c r="A125" s="64" t="s">
        <v>203</v>
      </c>
      <c r="B125" s="58" t="s">
        <v>58</v>
      </c>
      <c r="C125" s="50" t="s">
        <v>364</v>
      </c>
      <c r="D125" s="50" t="s">
        <v>358</v>
      </c>
      <c r="E125" s="386" t="s">
        <v>130</v>
      </c>
      <c r="F125" s="387"/>
      <c r="G125" s="388">
        <f>'расх 21 г'!G225</f>
        <v>9326.376209999999</v>
      </c>
    </row>
    <row r="126" spans="1:7" ht="28.5" customHeight="1" hidden="1">
      <c r="A126" s="28" t="s">
        <v>267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/>
      <c r="G126" s="371">
        <f>G127</f>
        <v>0</v>
      </c>
    </row>
    <row r="127" spans="1:7" ht="28.5" customHeight="1" hidden="1">
      <c r="A127" s="59" t="s">
        <v>228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 t="s">
        <v>536</v>
      </c>
      <c r="G127" s="371">
        <f>G128</f>
        <v>0</v>
      </c>
    </row>
    <row r="128" spans="1:7" ht="29.25" customHeight="1" hidden="1">
      <c r="A128" s="28" t="s">
        <v>289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424</v>
      </c>
      <c r="G128" s="371"/>
    </row>
    <row r="129" spans="1:7" ht="51" customHeight="1" hidden="1">
      <c r="A129" s="65" t="s">
        <v>268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396</v>
      </c>
      <c r="G129" s="371"/>
    </row>
    <row r="130" spans="1:7" ht="17.25" customHeight="1" hidden="1">
      <c r="A130" s="65" t="s">
        <v>269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397</v>
      </c>
      <c r="G130" s="371"/>
    </row>
    <row r="131" spans="1:7" ht="25.5" hidden="1">
      <c r="A131" s="65" t="s">
        <v>270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187</v>
      </c>
      <c r="G131" s="371"/>
    </row>
    <row r="132" spans="1:7" ht="27.75" customHeight="1" hidden="1">
      <c r="A132" s="28" t="s">
        <v>272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/>
      <c r="G132" s="371">
        <f>G133</f>
        <v>0</v>
      </c>
    </row>
    <row r="133" spans="1:7" ht="27.7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 t="s">
        <v>536</v>
      </c>
      <c r="G133" s="371">
        <f>G134</f>
        <v>0</v>
      </c>
    </row>
    <row r="134" spans="1:7" ht="42" customHeight="1" hidden="1">
      <c r="A134" s="28" t="s">
        <v>63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424</v>
      </c>
      <c r="G134" s="371"/>
    </row>
    <row r="135" spans="1:7" ht="42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396</v>
      </c>
      <c r="G135" s="371"/>
    </row>
    <row r="136" spans="1:7" ht="18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273</v>
      </c>
      <c r="F136" s="72" t="s">
        <v>397</v>
      </c>
      <c r="G136" s="371"/>
    </row>
    <row r="137" spans="1:7" ht="29.25" customHeight="1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133</v>
      </c>
      <c r="F137" s="72" t="s">
        <v>187</v>
      </c>
      <c r="G137" s="371"/>
    </row>
    <row r="138" spans="1:7" ht="29.25" customHeight="1" hidden="1">
      <c r="A138" s="26" t="s">
        <v>72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4"/>
      <c r="G138" s="378">
        <f>G139</f>
        <v>0</v>
      </c>
    </row>
    <row r="139" spans="1:7" ht="29.25" customHeight="1" hidden="1">
      <c r="A139" s="59" t="s">
        <v>228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 t="s">
        <v>536</v>
      </c>
      <c r="G139" s="378">
        <f>G140</f>
        <v>0</v>
      </c>
    </row>
    <row r="140" spans="1:7" ht="15.75" hidden="1">
      <c r="A140" s="26" t="s">
        <v>289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2" t="s">
        <v>424</v>
      </c>
      <c r="G140" s="378"/>
    </row>
    <row r="141" spans="1:8" ht="27" customHeight="1" hidden="1">
      <c r="A141" s="28" t="s">
        <v>599</v>
      </c>
      <c r="B141" s="37" t="s">
        <v>58</v>
      </c>
      <c r="C141" s="29" t="s">
        <v>364</v>
      </c>
      <c r="D141" s="29" t="s">
        <v>358</v>
      </c>
      <c r="E141" s="70" t="s">
        <v>598</v>
      </c>
      <c r="F141" s="29"/>
      <c r="G141" s="371">
        <f>G144+G148</f>
        <v>0</v>
      </c>
      <c r="H141" s="39"/>
    </row>
    <row r="142" spans="1:8" ht="27" customHeight="1">
      <c r="A142" s="28" t="s">
        <v>605</v>
      </c>
      <c r="B142" s="37"/>
      <c r="C142" s="29"/>
      <c r="D142" s="29"/>
      <c r="E142" s="70" t="s">
        <v>607</v>
      </c>
      <c r="F142" s="29" t="s">
        <v>396</v>
      </c>
      <c r="G142" s="371">
        <f>'расх 21 г'!G226</f>
        <v>5155.4</v>
      </c>
      <c r="H142" s="39"/>
    </row>
    <row r="143" spans="1:8" ht="27" customHeight="1">
      <c r="A143" s="28" t="s">
        <v>606</v>
      </c>
      <c r="B143" s="37"/>
      <c r="C143" s="29"/>
      <c r="D143" s="29"/>
      <c r="E143" s="70" t="s">
        <v>607</v>
      </c>
      <c r="F143" s="29" t="s">
        <v>187</v>
      </c>
      <c r="G143" s="371">
        <f>'расх 21 г'!G227</f>
        <v>4125.90075</v>
      </c>
      <c r="H143" s="39"/>
    </row>
    <row r="144" spans="1:8" ht="19.5" customHeight="1">
      <c r="A144" s="28" t="s">
        <v>599</v>
      </c>
      <c r="B144" s="37" t="s">
        <v>58</v>
      </c>
      <c r="C144" s="29" t="s">
        <v>364</v>
      </c>
      <c r="D144" s="29" t="s">
        <v>358</v>
      </c>
      <c r="E144" s="70" t="s">
        <v>598</v>
      </c>
      <c r="F144" s="29" t="s">
        <v>233</v>
      </c>
      <c r="G144" s="371">
        <f>G145</f>
        <v>0</v>
      </c>
      <c r="H144" s="39"/>
    </row>
    <row r="145" spans="1:7" ht="27.75" customHeight="1">
      <c r="A145" s="15" t="s">
        <v>234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195</v>
      </c>
      <c r="G145" s="371">
        <f>G147</f>
        <v>0</v>
      </c>
    </row>
    <row r="146" spans="1:7" ht="25.5" customHeight="1" hidden="1">
      <c r="A146" s="65" t="s">
        <v>375</v>
      </c>
      <c r="B146" s="37" t="s">
        <v>58</v>
      </c>
      <c r="C146" s="72" t="s">
        <v>364</v>
      </c>
      <c r="D146" s="72" t="s">
        <v>358</v>
      </c>
      <c r="E146" s="86" t="s">
        <v>132</v>
      </c>
      <c r="F146" s="72" t="s">
        <v>376</v>
      </c>
      <c r="G146" s="371"/>
    </row>
    <row r="147" spans="1:7" ht="27.75" customHeight="1">
      <c r="A147" s="28" t="s">
        <v>453</v>
      </c>
      <c r="B147" s="37" t="s">
        <v>58</v>
      </c>
      <c r="C147" s="72" t="s">
        <v>364</v>
      </c>
      <c r="D147" s="72" t="s">
        <v>358</v>
      </c>
      <c r="E147" s="70" t="s">
        <v>598</v>
      </c>
      <c r="F147" s="29" t="s">
        <v>377</v>
      </c>
      <c r="G147" s="371">
        <f>'расх 21 г'!G231</f>
        <v>0</v>
      </c>
    </row>
    <row r="148" spans="1:7" ht="27.75" customHeight="1" hidden="1">
      <c r="A148" s="28" t="s">
        <v>45</v>
      </c>
      <c r="B148" s="37" t="s">
        <v>58</v>
      </c>
      <c r="C148" s="29" t="s">
        <v>364</v>
      </c>
      <c r="D148" s="29" t="s">
        <v>358</v>
      </c>
      <c r="E148" s="70" t="s">
        <v>132</v>
      </c>
      <c r="F148" s="29" t="s">
        <v>235</v>
      </c>
      <c r="G148" s="371">
        <f>G149</f>
        <v>0</v>
      </c>
    </row>
    <row r="149" spans="1:7" ht="27.75" customHeight="1" hidden="1">
      <c r="A149" s="28" t="s">
        <v>199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198</v>
      </c>
      <c r="G149" s="371"/>
    </row>
    <row r="150" spans="1:7" ht="25.5" hidden="1">
      <c r="A150" s="65" t="s">
        <v>378</v>
      </c>
      <c r="B150" s="37" t="s">
        <v>58</v>
      </c>
      <c r="C150" s="72" t="s">
        <v>364</v>
      </c>
      <c r="D150" s="72" t="s">
        <v>358</v>
      </c>
      <c r="E150" s="86" t="s">
        <v>132</v>
      </c>
      <c r="F150" s="72" t="s">
        <v>379</v>
      </c>
      <c r="G150" s="371"/>
    </row>
    <row r="151" spans="1:7" ht="26.25" customHeight="1" hidden="1">
      <c r="A151" s="28" t="s">
        <v>274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/>
      <c r="G151" s="371">
        <f>G152</f>
        <v>0</v>
      </c>
    </row>
    <row r="152" spans="1:10" ht="26.25" customHeight="1" hidden="1">
      <c r="A152" s="28" t="s">
        <v>232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 t="s">
        <v>233</v>
      </c>
      <c r="G152" s="371">
        <f>G153</f>
        <v>0</v>
      </c>
      <c r="J152" s="38"/>
    </row>
    <row r="153" spans="1:7" s="4" customFormat="1" ht="30.75" customHeight="1" hidden="1">
      <c r="A153" s="15" t="s">
        <v>234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195</v>
      </c>
      <c r="G153" s="371"/>
    </row>
    <row r="154" spans="1:7" s="4" customFormat="1" ht="30.75" customHeight="1" hidden="1">
      <c r="A154" s="65" t="s">
        <v>375</v>
      </c>
      <c r="B154" s="37" t="s">
        <v>58</v>
      </c>
      <c r="C154" s="72" t="s">
        <v>364</v>
      </c>
      <c r="D154" s="72" t="s">
        <v>358</v>
      </c>
      <c r="E154" s="86" t="s">
        <v>134</v>
      </c>
      <c r="F154" s="72" t="s">
        <v>376</v>
      </c>
      <c r="G154" s="371"/>
    </row>
    <row r="155" spans="1:7" s="4" customFormat="1" ht="30.75" customHeight="1" hidden="1">
      <c r="A155" s="65" t="s">
        <v>453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377</v>
      </c>
      <c r="G155" s="371"/>
    </row>
    <row r="156" spans="1:7" s="4" customFormat="1" ht="30" customHeight="1">
      <c r="A156" s="66" t="s">
        <v>241</v>
      </c>
      <c r="B156" s="58" t="s">
        <v>155</v>
      </c>
      <c r="C156" s="69" t="s">
        <v>359</v>
      </c>
      <c r="D156" s="69" t="s">
        <v>361</v>
      </c>
      <c r="E156" s="74" t="s">
        <v>116</v>
      </c>
      <c r="F156" s="29"/>
      <c r="G156" s="369">
        <f>G160+G169+G177+G164+G157</f>
        <v>1144.8400000000001</v>
      </c>
    </row>
    <row r="157" spans="1:7" s="4" customFormat="1" ht="22.5" customHeight="1">
      <c r="A157" s="64" t="s">
        <v>754</v>
      </c>
      <c r="B157" s="58"/>
      <c r="C157" s="69"/>
      <c r="D157" s="69"/>
      <c r="E157" s="48" t="s">
        <v>756</v>
      </c>
      <c r="F157" s="29"/>
      <c r="G157" s="371">
        <f>G158</f>
        <v>203.64</v>
      </c>
    </row>
    <row r="158" spans="1:7" s="4" customFormat="1" ht="30" customHeight="1">
      <c r="A158" s="28" t="s">
        <v>232</v>
      </c>
      <c r="B158" s="58"/>
      <c r="C158" s="69"/>
      <c r="D158" s="69"/>
      <c r="E158" s="48" t="s">
        <v>756</v>
      </c>
      <c r="F158" s="29"/>
      <c r="G158" s="371">
        <f>G159</f>
        <v>203.64</v>
      </c>
    </row>
    <row r="159" spans="1:7" s="4" customFormat="1" ht="30" customHeight="1">
      <c r="A159" s="15" t="s">
        <v>234</v>
      </c>
      <c r="B159" s="58"/>
      <c r="C159" s="69"/>
      <c r="D159" s="69"/>
      <c r="E159" s="48" t="s">
        <v>756</v>
      </c>
      <c r="F159" s="29"/>
      <c r="G159" s="371">
        <f>'РБА 2021'!G62</f>
        <v>203.64</v>
      </c>
    </row>
    <row r="160" spans="1:7" ht="36" customHeight="1">
      <c r="A160" s="183" t="s">
        <v>204</v>
      </c>
      <c r="B160" s="37" t="s">
        <v>58</v>
      </c>
      <c r="C160" s="29" t="s">
        <v>358</v>
      </c>
      <c r="D160" s="29" t="s">
        <v>360</v>
      </c>
      <c r="E160" s="70" t="s">
        <v>115</v>
      </c>
      <c r="F160" s="29"/>
      <c r="G160" s="124">
        <f>G161</f>
        <v>3.6</v>
      </c>
    </row>
    <row r="161" spans="1:7" s="4" customFormat="1" ht="30.75" customHeight="1">
      <c r="A161" s="28" t="s">
        <v>232</v>
      </c>
      <c r="B161" s="37" t="s">
        <v>58</v>
      </c>
      <c r="C161" s="29" t="s">
        <v>358</v>
      </c>
      <c r="D161" s="29" t="s">
        <v>360</v>
      </c>
      <c r="E161" s="70" t="s">
        <v>115</v>
      </c>
      <c r="F161" s="29" t="s">
        <v>233</v>
      </c>
      <c r="G161" s="124">
        <f>G162</f>
        <v>3.6</v>
      </c>
    </row>
    <row r="162" spans="1:7" s="4" customFormat="1" ht="26.25" customHeight="1">
      <c r="A162" s="15" t="s">
        <v>234</v>
      </c>
      <c r="B162" s="37" t="s">
        <v>58</v>
      </c>
      <c r="C162" s="29" t="s">
        <v>358</v>
      </c>
      <c r="D162" s="29" t="s">
        <v>360</v>
      </c>
      <c r="E162" s="70" t="s">
        <v>115</v>
      </c>
      <c r="F162" s="29" t="s">
        <v>195</v>
      </c>
      <c r="G162" s="124">
        <f>'расх 21 г'!G57</f>
        <v>3.6</v>
      </c>
    </row>
    <row r="163" spans="1:7" s="4" customFormat="1" ht="30.75" customHeight="1" hidden="1">
      <c r="A163" s="65" t="s">
        <v>453</v>
      </c>
      <c r="B163" s="37" t="s">
        <v>58</v>
      </c>
      <c r="C163" s="72" t="s">
        <v>358</v>
      </c>
      <c r="D163" s="72" t="s">
        <v>360</v>
      </c>
      <c r="E163" s="86" t="s">
        <v>115</v>
      </c>
      <c r="F163" s="72" t="s">
        <v>377</v>
      </c>
      <c r="G163" s="124"/>
    </row>
    <row r="164" spans="1:7" s="4" customFormat="1" ht="25.5" customHeight="1">
      <c r="A164" s="46" t="s">
        <v>211</v>
      </c>
      <c r="B164" s="37" t="s">
        <v>58</v>
      </c>
      <c r="C164" s="29" t="s">
        <v>360</v>
      </c>
      <c r="D164" s="29" t="s">
        <v>363</v>
      </c>
      <c r="E164" s="117" t="s">
        <v>122</v>
      </c>
      <c r="F164" s="29"/>
      <c r="G164" s="124">
        <f>G165</f>
        <v>44.6</v>
      </c>
    </row>
    <row r="165" spans="1:7" ht="29.25" customHeight="1">
      <c r="A165" s="28" t="s">
        <v>232</v>
      </c>
      <c r="B165" s="37"/>
      <c r="C165" s="29"/>
      <c r="D165" s="29"/>
      <c r="E165" s="117" t="s">
        <v>122</v>
      </c>
      <c r="F165" s="29" t="s">
        <v>233</v>
      </c>
      <c r="G165" s="124">
        <f>G166</f>
        <v>44.6</v>
      </c>
    </row>
    <row r="166" spans="1:7" ht="43.5" customHeight="1">
      <c r="A166" s="125" t="s">
        <v>234</v>
      </c>
      <c r="B166" s="37"/>
      <c r="C166" s="29"/>
      <c r="D166" s="29"/>
      <c r="E166" s="117" t="s">
        <v>122</v>
      </c>
      <c r="F166" s="29" t="s">
        <v>195</v>
      </c>
      <c r="G166" s="124">
        <f>G167</f>
        <v>44.6</v>
      </c>
    </row>
    <row r="167" spans="1:7" s="4" customFormat="1" ht="24" customHeight="1">
      <c r="A167" s="28" t="s">
        <v>453</v>
      </c>
      <c r="B167" s="37"/>
      <c r="C167" s="29"/>
      <c r="D167" s="29"/>
      <c r="E167" s="117" t="s">
        <v>115</v>
      </c>
      <c r="F167" s="29" t="s">
        <v>377</v>
      </c>
      <c r="G167" s="124">
        <f>'расх 21 г'!G139</f>
        <v>44.6</v>
      </c>
    </row>
    <row r="168" spans="1:7" s="4" customFormat="1" ht="38.25" hidden="1">
      <c r="A168" s="65" t="s">
        <v>453</v>
      </c>
      <c r="B168" s="37"/>
      <c r="C168" s="72"/>
      <c r="D168" s="72"/>
      <c r="E168" s="86" t="s">
        <v>115</v>
      </c>
      <c r="F168" s="72" t="s">
        <v>377</v>
      </c>
      <c r="G168" s="124"/>
    </row>
    <row r="169" spans="1:7" s="4" customFormat="1" ht="25.5">
      <c r="A169" s="99" t="s">
        <v>205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2"/>
      <c r="G169" s="371">
        <f>G170+G174</f>
        <v>183</v>
      </c>
    </row>
    <row r="170" spans="1:7" s="4" customFormat="1" ht="43.5" customHeight="1">
      <c r="A170" s="59" t="s">
        <v>228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2" t="s">
        <v>536</v>
      </c>
      <c r="G170" s="371">
        <f>G171</f>
        <v>119.93303</v>
      </c>
    </row>
    <row r="171" spans="1:7" s="4" customFormat="1" ht="15.75">
      <c r="A171" s="15" t="s">
        <v>194</v>
      </c>
      <c r="B171" s="37" t="s">
        <v>58</v>
      </c>
      <c r="C171" s="22" t="s">
        <v>358</v>
      </c>
      <c r="D171" s="22" t="s">
        <v>369</v>
      </c>
      <c r="E171" s="70" t="s">
        <v>603</v>
      </c>
      <c r="F171" s="22" t="s">
        <v>460</v>
      </c>
      <c r="G171" s="371">
        <f>'расх 21 г'!G67</f>
        <v>119.93303</v>
      </c>
    </row>
    <row r="172" spans="1:7" s="4" customFormat="1" ht="25.5" customHeight="1" hidden="1">
      <c r="A172" s="92" t="s">
        <v>186</v>
      </c>
      <c r="B172" s="60" t="s">
        <v>58</v>
      </c>
      <c r="C172" s="67" t="s">
        <v>358</v>
      </c>
      <c r="D172" s="67" t="s">
        <v>369</v>
      </c>
      <c r="E172" s="86" t="s">
        <v>117</v>
      </c>
      <c r="F172" s="72" t="s">
        <v>373</v>
      </c>
      <c r="G172" s="124"/>
    </row>
    <row r="173" spans="1:7" ht="27.75" customHeight="1" hidden="1">
      <c r="A173" s="92" t="s">
        <v>188</v>
      </c>
      <c r="B173" s="60" t="s">
        <v>58</v>
      </c>
      <c r="C173" s="67" t="s">
        <v>358</v>
      </c>
      <c r="D173" s="67" t="s">
        <v>369</v>
      </c>
      <c r="E173" s="86" t="s">
        <v>117</v>
      </c>
      <c r="F173" s="72" t="s">
        <v>189</v>
      </c>
      <c r="G173" s="124"/>
    </row>
    <row r="174" spans="1:7" ht="33" customHeight="1">
      <c r="A174" s="28" t="s">
        <v>232</v>
      </c>
      <c r="B174" s="37" t="s">
        <v>58</v>
      </c>
      <c r="C174" s="22" t="s">
        <v>358</v>
      </c>
      <c r="D174" s="22" t="s">
        <v>369</v>
      </c>
      <c r="E174" s="70" t="s">
        <v>603</v>
      </c>
      <c r="F174" s="29" t="s">
        <v>233</v>
      </c>
      <c r="G174" s="124">
        <f>G175</f>
        <v>63.06697</v>
      </c>
    </row>
    <row r="175" spans="1:7" ht="31.5" customHeight="1">
      <c r="A175" s="15" t="s">
        <v>196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9" t="s">
        <v>195</v>
      </c>
      <c r="G175" s="124">
        <f>'расх 21 г'!G71</f>
        <v>63.06697</v>
      </c>
    </row>
    <row r="176" spans="1:7" ht="15.75" hidden="1">
      <c r="A176" s="65"/>
      <c r="B176" s="37"/>
      <c r="C176" s="72"/>
      <c r="D176" s="72"/>
      <c r="E176" s="86"/>
      <c r="F176" s="72"/>
      <c r="G176" s="124"/>
    </row>
    <row r="177" spans="1:7" ht="38.25">
      <c r="A177" s="99" t="s">
        <v>385</v>
      </c>
      <c r="B177" s="37" t="s">
        <v>58</v>
      </c>
      <c r="C177" s="22" t="s">
        <v>359</v>
      </c>
      <c r="D177" s="22" t="s">
        <v>361</v>
      </c>
      <c r="E177" s="70" t="s">
        <v>120</v>
      </c>
      <c r="F177" s="22"/>
      <c r="G177" s="371">
        <f>G178+G183</f>
        <v>710</v>
      </c>
    </row>
    <row r="178" spans="1:7" ht="39.75" customHeight="1">
      <c r="A178" s="59" t="s">
        <v>228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2" t="s">
        <v>536</v>
      </c>
      <c r="G178" s="371">
        <f>G179</f>
        <v>677.25005</v>
      </c>
    </row>
    <row r="179" spans="1:7" ht="28.5" customHeight="1">
      <c r="A179" s="15" t="s">
        <v>194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2" t="s">
        <v>460</v>
      </c>
      <c r="G179" s="371">
        <f>'расх 21 г'!G114</f>
        <v>677.25005</v>
      </c>
    </row>
    <row r="180" spans="1:7" ht="25.5" hidden="1">
      <c r="A180" s="92" t="s">
        <v>452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373</v>
      </c>
      <c r="G180" s="124"/>
    </row>
    <row r="181" spans="1:7" ht="15.75" hidden="1">
      <c r="A181" s="92" t="s">
        <v>197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374</v>
      </c>
      <c r="G181" s="124"/>
    </row>
    <row r="182" spans="1:7" ht="29.25" customHeight="1" hidden="1">
      <c r="A182" s="92" t="s">
        <v>188</v>
      </c>
      <c r="B182" s="37" t="s">
        <v>58</v>
      </c>
      <c r="C182" s="67" t="s">
        <v>359</v>
      </c>
      <c r="D182" s="67" t="s">
        <v>361</v>
      </c>
      <c r="E182" s="86" t="s">
        <v>120</v>
      </c>
      <c r="F182" s="72" t="s">
        <v>189</v>
      </c>
      <c r="G182" s="124"/>
    </row>
    <row r="183" spans="1:7" ht="29.25" customHeight="1">
      <c r="A183" s="28" t="s">
        <v>232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9" t="s">
        <v>233</v>
      </c>
      <c r="G183" s="124">
        <f>G184</f>
        <v>32.74995</v>
      </c>
    </row>
    <row r="184" spans="1:7" ht="32.25" customHeight="1">
      <c r="A184" s="15" t="s">
        <v>234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9" t="s">
        <v>195</v>
      </c>
      <c r="G184" s="124">
        <f>'расх 21 г'!G119</f>
        <v>32.74995</v>
      </c>
    </row>
    <row r="185" spans="1:7" ht="17.25" customHeight="1" hidden="1">
      <c r="A185" s="65" t="s">
        <v>375</v>
      </c>
      <c r="B185" s="37" t="s">
        <v>58</v>
      </c>
      <c r="C185" s="67" t="s">
        <v>359</v>
      </c>
      <c r="D185" s="67" t="s">
        <v>361</v>
      </c>
      <c r="E185" s="86" t="s">
        <v>120</v>
      </c>
      <c r="F185" s="72" t="s">
        <v>376</v>
      </c>
      <c r="G185" s="335"/>
    </row>
    <row r="186" spans="1:7" s="4" customFormat="1" ht="38.25" hidden="1">
      <c r="A186" s="65" t="s">
        <v>453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377</v>
      </c>
      <c r="G186" s="124"/>
    </row>
    <row r="187" spans="1:7" s="4" customFormat="1" ht="25.5" hidden="1">
      <c r="A187" s="99" t="s">
        <v>205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2"/>
      <c r="G187" s="371">
        <f>G188+G192</f>
        <v>0</v>
      </c>
    </row>
    <row r="188" spans="1:7" s="4" customFormat="1" ht="51" hidden="1">
      <c r="A188" s="59" t="s">
        <v>228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2" t="s">
        <v>536</v>
      </c>
      <c r="G188" s="371">
        <f>G189</f>
        <v>0</v>
      </c>
    </row>
    <row r="189" spans="1:7" s="4" customFormat="1" ht="15.75" hidden="1">
      <c r="A189" s="15" t="s">
        <v>194</v>
      </c>
      <c r="B189" s="37" t="s">
        <v>58</v>
      </c>
      <c r="C189" s="22" t="s">
        <v>358</v>
      </c>
      <c r="D189" s="22" t="s">
        <v>369</v>
      </c>
      <c r="E189" s="70" t="s">
        <v>117</v>
      </c>
      <c r="F189" s="22" t="s">
        <v>460</v>
      </c>
      <c r="G189" s="371"/>
    </row>
    <row r="190" spans="1:7" s="4" customFormat="1" ht="15.75" hidden="1">
      <c r="A190" s="92" t="s">
        <v>186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373</v>
      </c>
      <c r="G190" s="124"/>
    </row>
    <row r="191" spans="1:7" s="4" customFormat="1" ht="28.5" customHeight="1" hidden="1">
      <c r="A191" s="92" t="s">
        <v>188</v>
      </c>
      <c r="B191" s="60" t="s">
        <v>58</v>
      </c>
      <c r="C191" s="67" t="s">
        <v>358</v>
      </c>
      <c r="D191" s="67" t="s">
        <v>369</v>
      </c>
      <c r="E191" s="86" t="s">
        <v>117</v>
      </c>
      <c r="F191" s="72" t="s">
        <v>189</v>
      </c>
      <c r="G191" s="124"/>
    </row>
    <row r="192" spans="1:7" s="11" customFormat="1" ht="29.25" customHeight="1" hidden="1">
      <c r="A192" s="28" t="s">
        <v>232</v>
      </c>
      <c r="B192" s="37" t="s">
        <v>58</v>
      </c>
      <c r="C192" s="22" t="s">
        <v>358</v>
      </c>
      <c r="D192" s="22" t="s">
        <v>369</v>
      </c>
      <c r="E192" s="70" t="s">
        <v>117</v>
      </c>
      <c r="F192" s="29" t="s">
        <v>233</v>
      </c>
      <c r="G192" s="124">
        <f>G193</f>
        <v>0</v>
      </c>
    </row>
    <row r="193" spans="1:7" ht="15.75" customHeight="1" hidden="1">
      <c r="A193" s="15" t="s">
        <v>196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9" t="s">
        <v>195</v>
      </c>
      <c r="G193" s="124"/>
    </row>
    <row r="194" spans="1:7" ht="15.75" customHeight="1" hidden="1">
      <c r="A194" s="65" t="s">
        <v>375</v>
      </c>
      <c r="B194" s="60" t="s">
        <v>58</v>
      </c>
      <c r="C194" s="67" t="s">
        <v>358</v>
      </c>
      <c r="D194" s="67" t="s">
        <v>369</v>
      </c>
      <c r="E194" s="86" t="s">
        <v>117</v>
      </c>
      <c r="F194" s="72" t="s">
        <v>376</v>
      </c>
      <c r="G194" s="335"/>
    </row>
    <row r="195" spans="1:7" ht="15.75" customHeight="1" hidden="1">
      <c r="A195" s="65" t="s">
        <v>453</v>
      </c>
      <c r="B195" s="60" t="s">
        <v>58</v>
      </c>
      <c r="C195" s="67" t="s">
        <v>358</v>
      </c>
      <c r="D195" s="67" t="s">
        <v>369</v>
      </c>
      <c r="E195" s="86" t="s">
        <v>117</v>
      </c>
      <c r="F195" s="72" t="s">
        <v>377</v>
      </c>
      <c r="G195" s="124"/>
    </row>
    <row r="196" spans="1:7" ht="13.5" customHeight="1">
      <c r="A196" s="75" t="s">
        <v>207</v>
      </c>
      <c r="B196" s="36" t="s">
        <v>58</v>
      </c>
      <c r="C196" s="34" t="s">
        <v>403</v>
      </c>
      <c r="D196" s="34" t="s">
        <v>358</v>
      </c>
      <c r="E196" s="55" t="s">
        <v>118</v>
      </c>
      <c r="F196" s="34"/>
      <c r="G196" s="369">
        <f>G203+G212+G216+G220+G226+G235+G238+G241+G257+G261+G269+G273+G283+G307+G299+G207+G287+G290+G293+G296+G303+G311+G279+G248+G251+G254+G197+G276+G200</f>
        <v>3948.9144099999994</v>
      </c>
    </row>
    <row r="197" spans="1:7" ht="41.25" customHeight="1">
      <c r="A197" s="28" t="s">
        <v>675</v>
      </c>
      <c r="B197" s="36"/>
      <c r="C197" s="34"/>
      <c r="D197" s="34"/>
      <c r="E197" s="356" t="s">
        <v>676</v>
      </c>
      <c r="F197" s="34"/>
      <c r="G197" s="371">
        <f>G198</f>
        <v>0</v>
      </c>
    </row>
    <row r="198" spans="1:7" ht="25.5" customHeight="1">
      <c r="A198" s="28" t="s">
        <v>232</v>
      </c>
      <c r="B198" s="36"/>
      <c r="C198" s="34"/>
      <c r="D198" s="34"/>
      <c r="E198" s="356" t="s">
        <v>676</v>
      </c>
      <c r="F198" s="29" t="s">
        <v>233</v>
      </c>
      <c r="G198" s="371">
        <f>G199</f>
        <v>0</v>
      </c>
    </row>
    <row r="199" spans="1:7" ht="25.5" customHeight="1">
      <c r="A199" s="15" t="s">
        <v>234</v>
      </c>
      <c r="B199" s="36"/>
      <c r="C199" s="34"/>
      <c r="D199" s="34"/>
      <c r="E199" s="356" t="s">
        <v>676</v>
      </c>
      <c r="F199" s="29" t="s">
        <v>195</v>
      </c>
      <c r="G199" s="371">
        <f>'расх 21 г'!G185</f>
        <v>0</v>
      </c>
    </row>
    <row r="200" spans="1:7" ht="25.5" customHeight="1">
      <c r="A200" s="426" t="s">
        <v>747</v>
      </c>
      <c r="B200" s="36"/>
      <c r="C200" s="34"/>
      <c r="D200" s="34"/>
      <c r="E200" s="356" t="s">
        <v>748</v>
      </c>
      <c r="F200" s="29"/>
      <c r="G200" s="371">
        <f>G201</f>
        <v>316.16999999999996</v>
      </c>
    </row>
    <row r="201" spans="1:7" ht="25.5" customHeight="1">
      <c r="A201" s="28" t="s">
        <v>232</v>
      </c>
      <c r="B201" s="36"/>
      <c r="C201" s="34"/>
      <c r="D201" s="34"/>
      <c r="E201" s="117" t="s">
        <v>748</v>
      </c>
      <c r="F201" s="29" t="s">
        <v>233</v>
      </c>
      <c r="G201" s="371">
        <f>G202</f>
        <v>316.16999999999996</v>
      </c>
    </row>
    <row r="202" spans="1:7" ht="25.5" customHeight="1">
      <c r="A202" s="15" t="s">
        <v>234</v>
      </c>
      <c r="B202" s="36"/>
      <c r="C202" s="34"/>
      <c r="D202" s="34"/>
      <c r="E202" s="117" t="s">
        <v>748</v>
      </c>
      <c r="F202" s="29" t="s">
        <v>195</v>
      </c>
      <c r="G202" s="371">
        <f>'расх 21 г'!G314</f>
        <v>316.16999999999996</v>
      </c>
    </row>
    <row r="203" spans="1:7" ht="13.5" customHeight="1">
      <c r="A203" s="98" t="s">
        <v>405</v>
      </c>
      <c r="B203" s="37" t="s">
        <v>58</v>
      </c>
      <c r="C203" s="29" t="s">
        <v>403</v>
      </c>
      <c r="D203" s="29" t="s">
        <v>358</v>
      </c>
      <c r="E203" s="70" t="s">
        <v>136</v>
      </c>
      <c r="F203" s="29"/>
      <c r="G203" s="371">
        <f>G204</f>
        <v>129.6</v>
      </c>
    </row>
    <row r="204" spans="1:7" ht="13.5" customHeight="1">
      <c r="A204" s="98" t="s">
        <v>275</v>
      </c>
      <c r="B204" s="37" t="s">
        <v>58</v>
      </c>
      <c r="C204" s="29" t="s">
        <v>403</v>
      </c>
      <c r="D204" s="29" t="s">
        <v>358</v>
      </c>
      <c r="E204" s="70" t="s">
        <v>136</v>
      </c>
      <c r="F204" s="29" t="s">
        <v>276</v>
      </c>
      <c r="G204" s="371">
        <f>G205</f>
        <v>129.6</v>
      </c>
    </row>
    <row r="205" spans="1:7" ht="13.5" customHeight="1">
      <c r="A205" s="76" t="s">
        <v>342</v>
      </c>
      <c r="B205" s="37"/>
      <c r="C205" s="29"/>
      <c r="D205" s="29"/>
      <c r="E205" s="70" t="s">
        <v>136</v>
      </c>
      <c r="F205" s="29" t="s">
        <v>535</v>
      </c>
      <c r="G205" s="371">
        <f>'расх 21 г'!G327</f>
        <v>129.6</v>
      </c>
    </row>
    <row r="206" spans="1:7" ht="13.5" customHeight="1" hidden="1">
      <c r="A206" s="65" t="s">
        <v>455</v>
      </c>
      <c r="B206" s="37" t="s">
        <v>58</v>
      </c>
      <c r="C206" s="72" t="s">
        <v>403</v>
      </c>
      <c r="D206" s="72" t="s">
        <v>358</v>
      </c>
      <c r="E206" s="86" t="s">
        <v>136</v>
      </c>
      <c r="F206" s="72" t="s">
        <v>406</v>
      </c>
      <c r="G206" s="322"/>
    </row>
    <row r="207" spans="1:7" ht="13.5" customHeight="1" hidden="1">
      <c r="A207" s="46" t="s">
        <v>265</v>
      </c>
      <c r="B207" s="37"/>
      <c r="C207" s="29"/>
      <c r="D207" s="29"/>
      <c r="E207" s="47" t="s">
        <v>266</v>
      </c>
      <c r="F207" s="50"/>
      <c r="G207" s="322">
        <f>G208</f>
        <v>0</v>
      </c>
    </row>
    <row r="208" spans="1:7" ht="15" customHeight="1" hidden="1">
      <c r="A208" s="26" t="s">
        <v>45</v>
      </c>
      <c r="B208" s="37"/>
      <c r="C208" s="29"/>
      <c r="D208" s="29"/>
      <c r="E208" s="70" t="s">
        <v>266</v>
      </c>
      <c r="F208" s="29" t="s">
        <v>235</v>
      </c>
      <c r="G208" s="322">
        <f>G209</f>
        <v>0</v>
      </c>
    </row>
    <row r="209" spans="1:7" ht="28.5" customHeight="1" hidden="1">
      <c r="A209" s="26" t="s">
        <v>236</v>
      </c>
      <c r="B209" s="37"/>
      <c r="C209" s="29"/>
      <c r="D209" s="29"/>
      <c r="E209" s="70" t="s">
        <v>266</v>
      </c>
      <c r="F209" s="29" t="s">
        <v>237</v>
      </c>
      <c r="G209" s="322">
        <f>'расх 21 г'!G78</f>
        <v>0</v>
      </c>
    </row>
    <row r="210" spans="1:7" ht="27.75" customHeight="1" hidden="1">
      <c r="A210" s="321" t="s">
        <v>236</v>
      </c>
      <c r="B210" s="60"/>
      <c r="C210" s="72"/>
      <c r="D210" s="72"/>
      <c r="E210" s="70" t="s">
        <v>266</v>
      </c>
      <c r="F210" s="72" t="s">
        <v>295</v>
      </c>
      <c r="G210" s="379"/>
    </row>
    <row r="211" spans="1:7" ht="26.25" customHeight="1" hidden="1">
      <c r="A211" s="28"/>
      <c r="B211" s="37"/>
      <c r="C211" s="29"/>
      <c r="D211" s="29"/>
      <c r="E211" s="117"/>
      <c r="F211" s="29"/>
      <c r="G211" s="322"/>
    </row>
    <row r="212" spans="1:7" ht="28.5" customHeight="1">
      <c r="A212" s="28" t="s">
        <v>288</v>
      </c>
      <c r="B212" s="37" t="s">
        <v>58</v>
      </c>
      <c r="C212" s="29" t="s">
        <v>398</v>
      </c>
      <c r="D212" s="29" t="s">
        <v>358</v>
      </c>
      <c r="E212" s="70" t="s">
        <v>129</v>
      </c>
      <c r="F212" s="22"/>
      <c r="G212" s="371">
        <f>G213</f>
        <v>0</v>
      </c>
    </row>
    <row r="213" spans="1:7" ht="28.5" customHeight="1">
      <c r="A213" s="28" t="s">
        <v>232</v>
      </c>
      <c r="B213" s="37" t="s">
        <v>58</v>
      </c>
      <c r="C213" s="29" t="s">
        <v>364</v>
      </c>
      <c r="D213" s="29" t="s">
        <v>358</v>
      </c>
      <c r="E213" s="70" t="s">
        <v>129</v>
      </c>
      <c r="F213" s="22" t="s">
        <v>233</v>
      </c>
      <c r="G213" s="371">
        <f>G214</f>
        <v>0</v>
      </c>
    </row>
    <row r="214" spans="1:7" ht="28.5" customHeight="1">
      <c r="A214" s="15" t="s">
        <v>234</v>
      </c>
      <c r="B214" s="37" t="s">
        <v>58</v>
      </c>
      <c r="C214" s="29" t="s">
        <v>364</v>
      </c>
      <c r="D214" s="29" t="s">
        <v>358</v>
      </c>
      <c r="E214" s="70" t="s">
        <v>129</v>
      </c>
      <c r="F214" s="22" t="s">
        <v>195</v>
      </c>
      <c r="G214" s="371">
        <f>'расх 21 г'!G320</f>
        <v>0</v>
      </c>
    </row>
    <row r="215" spans="1:7" ht="27" customHeight="1" hidden="1">
      <c r="A215" s="65" t="s">
        <v>453</v>
      </c>
      <c r="B215" s="37" t="s">
        <v>58</v>
      </c>
      <c r="C215" s="72" t="s">
        <v>364</v>
      </c>
      <c r="D215" s="72" t="s">
        <v>358</v>
      </c>
      <c r="E215" s="86" t="s">
        <v>129</v>
      </c>
      <c r="F215" s="72" t="s">
        <v>377</v>
      </c>
      <c r="G215" s="371"/>
    </row>
    <row r="216" spans="1:7" ht="39.75" customHeight="1">
      <c r="A216" s="28" t="s">
        <v>209</v>
      </c>
      <c r="B216" s="37" t="s">
        <v>58</v>
      </c>
      <c r="C216" s="29" t="s">
        <v>361</v>
      </c>
      <c r="D216" s="29" t="s">
        <v>362</v>
      </c>
      <c r="E216" s="70" t="s">
        <v>121</v>
      </c>
      <c r="F216" s="29"/>
      <c r="G216" s="371">
        <f>G217</f>
        <v>229</v>
      </c>
    </row>
    <row r="217" spans="1:7" ht="29.25" customHeight="1">
      <c r="A217" s="28" t="s">
        <v>232</v>
      </c>
      <c r="B217" s="37" t="s">
        <v>58</v>
      </c>
      <c r="C217" s="29" t="s">
        <v>361</v>
      </c>
      <c r="D217" s="29" t="s">
        <v>362</v>
      </c>
      <c r="E217" s="70" t="s">
        <v>121</v>
      </c>
      <c r="F217" s="29" t="s">
        <v>233</v>
      </c>
      <c r="G217" s="371">
        <f>G218</f>
        <v>229</v>
      </c>
    </row>
    <row r="218" spans="1:7" ht="29.25" customHeight="1">
      <c r="A218" s="15" t="s">
        <v>234</v>
      </c>
      <c r="B218" s="37" t="s">
        <v>58</v>
      </c>
      <c r="C218" s="29" t="s">
        <v>361</v>
      </c>
      <c r="D218" s="29" t="s">
        <v>362</v>
      </c>
      <c r="E218" s="70" t="s">
        <v>121</v>
      </c>
      <c r="F218" s="29" t="s">
        <v>195</v>
      </c>
      <c r="G218" s="371">
        <f>'расх 21 г'!G128</f>
        <v>229</v>
      </c>
    </row>
    <row r="219" spans="1:7" ht="29.25" customHeight="1" hidden="1">
      <c r="A219" s="65" t="s">
        <v>453</v>
      </c>
      <c r="B219" s="37" t="s">
        <v>58</v>
      </c>
      <c r="C219" s="72" t="s">
        <v>361</v>
      </c>
      <c r="D219" s="72" t="s">
        <v>362</v>
      </c>
      <c r="E219" s="86" t="s">
        <v>121</v>
      </c>
      <c r="F219" s="72" t="s">
        <v>377</v>
      </c>
      <c r="G219" s="371"/>
    </row>
    <row r="220" spans="1:7" ht="30.75" customHeight="1">
      <c r="A220" s="100" t="s">
        <v>277</v>
      </c>
      <c r="B220" s="37" t="s">
        <v>58</v>
      </c>
      <c r="C220" s="29" t="s">
        <v>401</v>
      </c>
      <c r="D220" s="29" t="s">
        <v>359</v>
      </c>
      <c r="E220" s="70" t="s">
        <v>278</v>
      </c>
      <c r="F220" s="29"/>
      <c r="G220" s="371">
        <f>G221</f>
        <v>245.67833</v>
      </c>
    </row>
    <row r="221" spans="1:7" ht="30.75" customHeight="1">
      <c r="A221" s="28" t="s">
        <v>232</v>
      </c>
      <c r="B221" s="37" t="s">
        <v>58</v>
      </c>
      <c r="C221" s="29" t="s">
        <v>401</v>
      </c>
      <c r="D221" s="29" t="s">
        <v>359</v>
      </c>
      <c r="E221" s="70" t="s">
        <v>278</v>
      </c>
      <c r="F221" s="29" t="s">
        <v>233</v>
      </c>
      <c r="G221" s="371">
        <f>G222</f>
        <v>245.67833</v>
      </c>
    </row>
    <row r="222" spans="1:7" ht="15" customHeight="1">
      <c r="A222" s="15" t="s">
        <v>234</v>
      </c>
      <c r="B222" s="37" t="s">
        <v>58</v>
      </c>
      <c r="C222" s="29" t="s">
        <v>401</v>
      </c>
      <c r="D222" s="29" t="s">
        <v>359</v>
      </c>
      <c r="E222" s="70" t="s">
        <v>278</v>
      </c>
      <c r="F222" s="29" t="s">
        <v>195</v>
      </c>
      <c r="G222" s="371">
        <f>'расх 21 г'!G334+'расх 21 г'!G339</f>
        <v>245.67833</v>
      </c>
    </row>
    <row r="223" spans="1:7" ht="28.5" customHeight="1" hidden="1">
      <c r="A223" s="65" t="s">
        <v>453</v>
      </c>
      <c r="B223" s="37" t="s">
        <v>58</v>
      </c>
      <c r="C223" s="72" t="s">
        <v>401</v>
      </c>
      <c r="D223" s="72" t="s">
        <v>359</v>
      </c>
      <c r="E223" s="86" t="s">
        <v>278</v>
      </c>
      <c r="F223" s="72" t="s">
        <v>377</v>
      </c>
      <c r="G223" s="371"/>
    </row>
    <row r="224" spans="1:7" ht="30" customHeight="1" hidden="1">
      <c r="A224" s="28"/>
      <c r="B224" s="84" t="s">
        <v>58</v>
      </c>
      <c r="C224" s="88"/>
      <c r="D224" s="88"/>
      <c r="E224" s="118" t="s">
        <v>247</v>
      </c>
      <c r="F224" s="29"/>
      <c r="G224" s="124">
        <f>G225</f>
        <v>0</v>
      </c>
    </row>
    <row r="225" spans="1:7" ht="29.25" customHeight="1" hidden="1">
      <c r="A225" s="28"/>
      <c r="B225" s="84" t="s">
        <v>58</v>
      </c>
      <c r="C225" s="88"/>
      <c r="D225" s="88"/>
      <c r="E225" s="118" t="s">
        <v>247</v>
      </c>
      <c r="F225" s="29" t="s">
        <v>377</v>
      </c>
      <c r="G225" s="124">
        <v>0</v>
      </c>
    </row>
    <row r="226" spans="1:7" ht="21" customHeight="1">
      <c r="A226" s="28" t="s">
        <v>370</v>
      </c>
      <c r="B226" s="37" t="s">
        <v>58</v>
      </c>
      <c r="C226" s="29" t="s">
        <v>363</v>
      </c>
      <c r="D226" s="29" t="s">
        <v>359</v>
      </c>
      <c r="E226" s="70" t="s">
        <v>326</v>
      </c>
      <c r="F226" s="29"/>
      <c r="G226" s="124">
        <f>G227</f>
        <v>32.8</v>
      </c>
    </row>
    <row r="227" spans="1:7" ht="16.5" customHeight="1">
      <c r="A227" s="28" t="s">
        <v>232</v>
      </c>
      <c r="B227" s="37" t="s">
        <v>58</v>
      </c>
      <c r="C227" s="29" t="s">
        <v>363</v>
      </c>
      <c r="D227" s="29" t="s">
        <v>359</v>
      </c>
      <c r="E227" s="70" t="s">
        <v>326</v>
      </c>
      <c r="F227" s="29" t="s">
        <v>233</v>
      </c>
      <c r="G227" s="124">
        <f>G228</f>
        <v>32.8</v>
      </c>
    </row>
    <row r="228" spans="1:7" ht="16.5" customHeight="1">
      <c r="A228" s="15" t="s">
        <v>234</v>
      </c>
      <c r="B228" s="37" t="s">
        <v>58</v>
      </c>
      <c r="C228" s="29" t="s">
        <v>363</v>
      </c>
      <c r="D228" s="29" t="s">
        <v>359</v>
      </c>
      <c r="E228" s="70" t="s">
        <v>326</v>
      </c>
      <c r="F228" s="29" t="s">
        <v>195</v>
      </c>
      <c r="G228" s="124">
        <f>'расх 21 г'!G205</f>
        <v>32.8</v>
      </c>
    </row>
    <row r="229" spans="1:7" ht="27.75" customHeight="1" hidden="1">
      <c r="A229" s="65" t="s">
        <v>453</v>
      </c>
      <c r="B229" s="37" t="s">
        <v>58</v>
      </c>
      <c r="C229" s="72" t="s">
        <v>363</v>
      </c>
      <c r="D229" s="72" t="s">
        <v>359</v>
      </c>
      <c r="E229" s="86" t="s">
        <v>326</v>
      </c>
      <c r="F229" s="72" t="s">
        <v>377</v>
      </c>
      <c r="G229" s="124"/>
    </row>
    <row r="230" spans="1:7" ht="29.25" customHeight="1" hidden="1">
      <c r="A230" s="87" t="s">
        <v>262</v>
      </c>
      <c r="B230" s="84" t="s">
        <v>58</v>
      </c>
      <c r="C230" s="88" t="s">
        <v>363</v>
      </c>
      <c r="D230" s="88" t="s">
        <v>359</v>
      </c>
      <c r="E230" s="70" t="s">
        <v>292</v>
      </c>
      <c r="F230" s="29"/>
      <c r="G230" s="124">
        <f>G231</f>
        <v>0</v>
      </c>
    </row>
    <row r="231" spans="1:7" ht="30.75" customHeight="1" hidden="1">
      <c r="A231" s="28" t="s">
        <v>263</v>
      </c>
      <c r="B231" s="84" t="s">
        <v>58</v>
      </c>
      <c r="C231" s="88" t="s">
        <v>363</v>
      </c>
      <c r="D231" s="88" t="s">
        <v>359</v>
      </c>
      <c r="E231" s="70" t="s">
        <v>440</v>
      </c>
      <c r="F231" s="29"/>
      <c r="G231" s="124">
        <f>G232</f>
        <v>0</v>
      </c>
    </row>
    <row r="232" spans="1:7" ht="16.5" customHeight="1" hidden="1">
      <c r="A232" s="28" t="s">
        <v>264</v>
      </c>
      <c r="B232" s="84" t="s">
        <v>58</v>
      </c>
      <c r="C232" s="88" t="s">
        <v>363</v>
      </c>
      <c r="D232" s="88" t="s">
        <v>359</v>
      </c>
      <c r="E232" s="70" t="s">
        <v>441</v>
      </c>
      <c r="F232" s="29"/>
      <c r="G232" s="124">
        <f>G233</f>
        <v>0</v>
      </c>
    </row>
    <row r="233" spans="1:7" ht="16.5" customHeight="1" hidden="1">
      <c r="A233" s="28" t="s">
        <v>453</v>
      </c>
      <c r="B233" s="84" t="s">
        <v>58</v>
      </c>
      <c r="C233" s="88" t="s">
        <v>363</v>
      </c>
      <c r="D233" s="88" t="s">
        <v>359</v>
      </c>
      <c r="E233" s="70" t="s">
        <v>441</v>
      </c>
      <c r="F233" s="29" t="s">
        <v>377</v>
      </c>
      <c r="G233" s="124"/>
    </row>
    <row r="234" spans="1:7" ht="27.75" customHeight="1" hidden="1">
      <c r="A234" s="28" t="s">
        <v>207</v>
      </c>
      <c r="B234" s="84" t="s">
        <v>58</v>
      </c>
      <c r="C234" s="88" t="s">
        <v>363</v>
      </c>
      <c r="D234" s="88" t="s">
        <v>359</v>
      </c>
      <c r="E234" s="70" t="s">
        <v>206</v>
      </c>
      <c r="F234" s="29"/>
      <c r="G234" s="124"/>
    </row>
    <row r="235" spans="1:7" ht="34.5" customHeight="1">
      <c r="A235" s="28" t="s">
        <v>151</v>
      </c>
      <c r="B235" s="37" t="s">
        <v>58</v>
      </c>
      <c r="C235" s="29" t="s">
        <v>411</v>
      </c>
      <c r="D235" s="29" t="s">
        <v>361</v>
      </c>
      <c r="E235" s="70" t="s">
        <v>137</v>
      </c>
      <c r="F235" s="29"/>
      <c r="G235" s="371">
        <f>G237</f>
        <v>277.5</v>
      </c>
    </row>
    <row r="236" spans="1:7" ht="17.25" customHeight="1">
      <c r="A236" s="28" t="s">
        <v>343</v>
      </c>
      <c r="B236" s="37" t="s">
        <v>155</v>
      </c>
      <c r="C236" s="24" t="s">
        <v>411</v>
      </c>
      <c r="D236" s="24" t="s">
        <v>361</v>
      </c>
      <c r="E236" s="27" t="s">
        <v>137</v>
      </c>
      <c r="F236" s="29" t="s">
        <v>344</v>
      </c>
      <c r="G236" s="371">
        <f>G237</f>
        <v>277.5</v>
      </c>
    </row>
    <row r="237" spans="1:7" ht="28.5" customHeight="1">
      <c r="A237" s="28" t="s">
        <v>533</v>
      </c>
      <c r="B237" s="37" t="s">
        <v>58</v>
      </c>
      <c r="C237" s="29" t="s">
        <v>411</v>
      </c>
      <c r="D237" s="29" t="s">
        <v>361</v>
      </c>
      <c r="E237" s="70" t="s">
        <v>137</v>
      </c>
      <c r="F237" s="29" t="s">
        <v>371</v>
      </c>
      <c r="G237" s="371">
        <f>'расх 21 г'!G350</f>
        <v>277.5</v>
      </c>
    </row>
    <row r="238" spans="1:7" ht="28.5" customHeight="1" hidden="1">
      <c r="A238" s="28" t="s">
        <v>33</v>
      </c>
      <c r="B238" s="37" t="s">
        <v>58</v>
      </c>
      <c r="C238" s="29" t="s">
        <v>411</v>
      </c>
      <c r="D238" s="29" t="s">
        <v>361</v>
      </c>
      <c r="E238" s="70" t="s">
        <v>138</v>
      </c>
      <c r="F238" s="29"/>
      <c r="G238" s="371">
        <f>G240</f>
        <v>0</v>
      </c>
    </row>
    <row r="239" spans="1:7" ht="17.25" customHeight="1" hidden="1">
      <c r="A239" s="28" t="s">
        <v>343</v>
      </c>
      <c r="B239" s="37"/>
      <c r="C239" s="29"/>
      <c r="D239" s="29"/>
      <c r="E239" s="70" t="s">
        <v>138</v>
      </c>
      <c r="F239" s="29" t="s">
        <v>344</v>
      </c>
      <c r="G239" s="371">
        <f>G240</f>
        <v>0</v>
      </c>
    </row>
    <row r="240" spans="1:7" ht="40.5" customHeight="1" hidden="1">
      <c r="A240" s="28" t="s">
        <v>533</v>
      </c>
      <c r="B240" s="37" t="s">
        <v>58</v>
      </c>
      <c r="C240" s="29" t="s">
        <v>411</v>
      </c>
      <c r="D240" s="29" t="s">
        <v>361</v>
      </c>
      <c r="E240" s="70" t="s">
        <v>138</v>
      </c>
      <c r="F240" s="29" t="s">
        <v>371</v>
      </c>
      <c r="G240" s="371">
        <f>'расх 21 г'!G353</f>
        <v>0</v>
      </c>
    </row>
    <row r="241" spans="1:7" ht="29.25" customHeight="1">
      <c r="A241" s="28" t="s">
        <v>152</v>
      </c>
      <c r="B241" s="37" t="s">
        <v>58</v>
      </c>
      <c r="C241" s="29" t="s">
        <v>411</v>
      </c>
      <c r="D241" s="29" t="s">
        <v>361</v>
      </c>
      <c r="E241" s="70" t="s">
        <v>139</v>
      </c>
      <c r="F241" s="29"/>
      <c r="G241" s="371">
        <f>G243</f>
        <v>43.7</v>
      </c>
    </row>
    <row r="242" spans="1:7" ht="21.75" customHeight="1">
      <c r="A242" s="28" t="s">
        <v>343</v>
      </c>
      <c r="B242" s="37"/>
      <c r="C242" s="29"/>
      <c r="D242" s="29"/>
      <c r="E242" s="70" t="s">
        <v>139</v>
      </c>
      <c r="F242" s="29" t="s">
        <v>344</v>
      </c>
      <c r="G242" s="371">
        <f>G243</f>
        <v>43.7</v>
      </c>
    </row>
    <row r="243" spans="1:7" ht="20.2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139</v>
      </c>
      <c r="F243" s="29" t="s">
        <v>371</v>
      </c>
      <c r="G243" s="371">
        <f>'расх 21 г'!G356</f>
        <v>43.7</v>
      </c>
    </row>
    <row r="244" spans="1:7" ht="14.25" customHeight="1" hidden="1">
      <c r="A244" s="28" t="s">
        <v>64</v>
      </c>
      <c r="B244" s="84" t="s">
        <v>58</v>
      </c>
      <c r="C244" s="88" t="s">
        <v>363</v>
      </c>
      <c r="D244" s="88" t="s">
        <v>361</v>
      </c>
      <c r="E244" s="70" t="s">
        <v>65</v>
      </c>
      <c r="F244" s="29"/>
      <c r="G244" s="124">
        <f>G245</f>
        <v>0</v>
      </c>
    </row>
    <row r="245" spans="1:7" ht="27" customHeight="1" hidden="1">
      <c r="A245" s="28" t="s">
        <v>66</v>
      </c>
      <c r="B245" s="84" t="s">
        <v>58</v>
      </c>
      <c r="C245" s="88" t="s">
        <v>363</v>
      </c>
      <c r="D245" s="88" t="s">
        <v>361</v>
      </c>
      <c r="E245" s="70" t="s">
        <v>67</v>
      </c>
      <c r="F245" s="29"/>
      <c r="G245" s="124">
        <f>G246</f>
        <v>0</v>
      </c>
    </row>
    <row r="246" spans="1:7" ht="27" customHeight="1" hidden="1">
      <c r="A246" s="28" t="s">
        <v>68</v>
      </c>
      <c r="B246" s="84" t="s">
        <v>58</v>
      </c>
      <c r="C246" s="88" t="s">
        <v>363</v>
      </c>
      <c r="D246" s="88" t="s">
        <v>361</v>
      </c>
      <c r="E246" s="70" t="s">
        <v>69</v>
      </c>
      <c r="F246" s="29"/>
      <c r="G246" s="124">
        <f>G247</f>
        <v>0</v>
      </c>
    </row>
    <row r="247" spans="1:7" ht="27" customHeight="1" hidden="1">
      <c r="A247" s="28" t="s">
        <v>453</v>
      </c>
      <c r="B247" s="84" t="s">
        <v>58</v>
      </c>
      <c r="C247" s="88" t="s">
        <v>363</v>
      </c>
      <c r="D247" s="88" t="s">
        <v>361</v>
      </c>
      <c r="E247" s="70" t="s">
        <v>69</v>
      </c>
      <c r="F247" s="40" t="s">
        <v>377</v>
      </c>
      <c r="G247" s="124">
        <v>0</v>
      </c>
    </row>
    <row r="248" spans="1:7" ht="52.5" customHeight="1">
      <c r="A248" s="404" t="s">
        <v>653</v>
      </c>
      <c r="B248" s="84"/>
      <c r="C248" s="88"/>
      <c r="D248" s="88"/>
      <c r="E248" s="70" t="s">
        <v>651</v>
      </c>
      <c r="F248" s="40"/>
      <c r="G248" s="124">
        <f>G249</f>
        <v>0</v>
      </c>
    </row>
    <row r="249" spans="1:7" ht="20.25" customHeight="1">
      <c r="A249" s="28" t="s">
        <v>343</v>
      </c>
      <c r="B249" s="84"/>
      <c r="C249" s="88"/>
      <c r="D249" s="88"/>
      <c r="E249" s="70" t="s">
        <v>651</v>
      </c>
      <c r="F249" s="40" t="s">
        <v>344</v>
      </c>
      <c r="G249" s="124">
        <f>G250</f>
        <v>0</v>
      </c>
    </row>
    <row r="250" spans="1:7" ht="20.25" customHeight="1">
      <c r="A250" s="28" t="s">
        <v>533</v>
      </c>
      <c r="B250" s="84"/>
      <c r="C250" s="88"/>
      <c r="D250" s="88"/>
      <c r="E250" s="70" t="s">
        <v>651</v>
      </c>
      <c r="F250" s="40" t="s">
        <v>371</v>
      </c>
      <c r="G250" s="124">
        <f>'расх 21 г'!G359</f>
        <v>0</v>
      </c>
    </row>
    <row r="251" spans="1:7" ht="57.75" customHeight="1">
      <c r="A251" s="406" t="s">
        <v>656</v>
      </c>
      <c r="B251" s="84"/>
      <c r="C251" s="88"/>
      <c r="D251" s="88"/>
      <c r="E251" s="70" t="s">
        <v>652</v>
      </c>
      <c r="F251" s="40"/>
      <c r="G251" s="124">
        <f>G252</f>
        <v>0</v>
      </c>
    </row>
    <row r="252" spans="1:7" ht="16.5" customHeight="1">
      <c r="A252" s="28" t="s">
        <v>343</v>
      </c>
      <c r="B252" s="84"/>
      <c r="C252" s="88"/>
      <c r="D252" s="88"/>
      <c r="E252" s="70" t="s">
        <v>652</v>
      </c>
      <c r="F252" s="40" t="s">
        <v>344</v>
      </c>
      <c r="G252" s="124">
        <f>G253</f>
        <v>0</v>
      </c>
    </row>
    <row r="253" spans="1:7" ht="20.25" customHeight="1">
      <c r="A253" s="28" t="s">
        <v>533</v>
      </c>
      <c r="B253" s="84"/>
      <c r="C253" s="88"/>
      <c r="D253" s="88"/>
      <c r="E253" s="70" t="s">
        <v>652</v>
      </c>
      <c r="F253" s="40" t="s">
        <v>371</v>
      </c>
      <c r="G253" s="124">
        <f>'расх 21 г'!G362</f>
        <v>0</v>
      </c>
    </row>
    <row r="254" spans="1:7" ht="114" customHeight="1">
      <c r="A254" s="405" t="s">
        <v>654</v>
      </c>
      <c r="B254" s="84"/>
      <c r="C254" s="88"/>
      <c r="D254" s="88"/>
      <c r="E254" s="70" t="s">
        <v>655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655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655</v>
      </c>
      <c r="F256" s="40" t="s">
        <v>371</v>
      </c>
      <c r="G256" s="124">
        <f>'расх 21 г'!G367</f>
        <v>0</v>
      </c>
    </row>
    <row r="257" spans="1:7" ht="15" customHeight="1">
      <c r="A257" s="14" t="s">
        <v>284</v>
      </c>
      <c r="B257" s="37" t="s">
        <v>58</v>
      </c>
      <c r="C257" s="29" t="s">
        <v>363</v>
      </c>
      <c r="D257" s="29" t="s">
        <v>361</v>
      </c>
      <c r="E257" s="70" t="s">
        <v>124</v>
      </c>
      <c r="F257" s="22"/>
      <c r="G257" s="371">
        <f>G258</f>
        <v>507.78142</v>
      </c>
    </row>
    <row r="258" spans="1:7" ht="26.25" customHeight="1">
      <c r="A258" s="28" t="s">
        <v>232</v>
      </c>
      <c r="B258" s="37" t="s">
        <v>58</v>
      </c>
      <c r="C258" s="29" t="s">
        <v>363</v>
      </c>
      <c r="D258" s="29" t="s">
        <v>361</v>
      </c>
      <c r="E258" s="70" t="s">
        <v>124</v>
      </c>
      <c r="F258" s="22" t="s">
        <v>233</v>
      </c>
      <c r="G258" s="371">
        <f>G259</f>
        <v>507.78142</v>
      </c>
    </row>
    <row r="259" spans="1:7" ht="26.25" customHeight="1">
      <c r="A259" s="15" t="s">
        <v>234</v>
      </c>
      <c r="B259" s="37" t="s">
        <v>58</v>
      </c>
      <c r="C259" s="29" t="s">
        <v>363</v>
      </c>
      <c r="D259" s="29" t="s">
        <v>361</v>
      </c>
      <c r="E259" s="70" t="s">
        <v>124</v>
      </c>
      <c r="F259" s="22" t="s">
        <v>195</v>
      </c>
      <c r="G259" s="371">
        <f>'расх 21 г'!G236</f>
        <v>507.78142</v>
      </c>
    </row>
    <row r="260" spans="1:7" ht="27" customHeight="1" hidden="1">
      <c r="A260" s="65" t="s">
        <v>453</v>
      </c>
      <c r="B260" s="37" t="s">
        <v>58</v>
      </c>
      <c r="C260" s="72" t="s">
        <v>363</v>
      </c>
      <c r="D260" s="72" t="s">
        <v>361</v>
      </c>
      <c r="E260" s="86" t="s">
        <v>124</v>
      </c>
      <c r="F260" s="67" t="s">
        <v>377</v>
      </c>
      <c r="G260" s="371"/>
    </row>
    <row r="261" spans="1:7" ht="15.75" customHeight="1">
      <c r="A261" s="99" t="s">
        <v>285</v>
      </c>
      <c r="B261" s="37" t="s">
        <v>58</v>
      </c>
      <c r="C261" s="29" t="s">
        <v>363</v>
      </c>
      <c r="D261" s="29" t="s">
        <v>361</v>
      </c>
      <c r="E261" s="70" t="s">
        <v>125</v>
      </c>
      <c r="F261" s="22"/>
      <c r="G261" s="371">
        <f>G262</f>
        <v>0</v>
      </c>
    </row>
    <row r="262" spans="1:7" ht="28.5" customHeight="1">
      <c r="A262" s="28" t="s">
        <v>232</v>
      </c>
      <c r="B262" s="37" t="s">
        <v>58</v>
      </c>
      <c r="C262" s="29" t="s">
        <v>363</v>
      </c>
      <c r="D262" s="29" t="s">
        <v>361</v>
      </c>
      <c r="E262" s="70" t="s">
        <v>125</v>
      </c>
      <c r="F262" s="22" t="s">
        <v>233</v>
      </c>
      <c r="G262" s="371">
        <f>G263</f>
        <v>0</v>
      </c>
    </row>
    <row r="263" spans="1:7" ht="27" customHeight="1">
      <c r="A263" s="15" t="s">
        <v>234</v>
      </c>
      <c r="B263" s="37" t="s">
        <v>58</v>
      </c>
      <c r="C263" s="29" t="s">
        <v>363</v>
      </c>
      <c r="D263" s="29" t="s">
        <v>361</v>
      </c>
      <c r="E263" s="70" t="s">
        <v>125</v>
      </c>
      <c r="F263" s="22" t="s">
        <v>195</v>
      </c>
      <c r="G263" s="371">
        <f>'расх 21 г'!G241</f>
        <v>0</v>
      </c>
    </row>
    <row r="264" spans="1:7" ht="26.25" customHeight="1" hidden="1">
      <c r="A264" s="65" t="s">
        <v>453</v>
      </c>
      <c r="B264" s="37" t="s">
        <v>58</v>
      </c>
      <c r="C264" s="72" t="s">
        <v>363</v>
      </c>
      <c r="D264" s="72" t="s">
        <v>361</v>
      </c>
      <c r="E264" s="86" t="s">
        <v>125</v>
      </c>
      <c r="F264" s="67" t="s">
        <v>377</v>
      </c>
      <c r="G264" s="335"/>
    </row>
    <row r="265" spans="1:7" ht="15" customHeight="1" hidden="1">
      <c r="A265" s="14" t="s">
        <v>286</v>
      </c>
      <c r="B265" s="37" t="s">
        <v>58</v>
      </c>
      <c r="C265" s="29" t="s">
        <v>363</v>
      </c>
      <c r="D265" s="29" t="s">
        <v>361</v>
      </c>
      <c r="E265" s="70" t="s">
        <v>126</v>
      </c>
      <c r="F265" s="22"/>
      <c r="G265" s="371">
        <f>G266</f>
        <v>0</v>
      </c>
    </row>
    <row r="266" spans="1:7" ht="28.5" customHeight="1" hidden="1">
      <c r="A266" s="28" t="s">
        <v>232</v>
      </c>
      <c r="B266" s="37" t="s">
        <v>58</v>
      </c>
      <c r="C266" s="29" t="s">
        <v>363</v>
      </c>
      <c r="D266" s="29" t="s">
        <v>361</v>
      </c>
      <c r="E266" s="70" t="s">
        <v>126</v>
      </c>
      <c r="F266" s="22" t="s">
        <v>233</v>
      </c>
      <c r="G266" s="371">
        <f>G267</f>
        <v>0</v>
      </c>
    </row>
    <row r="267" spans="1:7" ht="30" customHeight="1" hidden="1">
      <c r="A267" s="15" t="s">
        <v>234</v>
      </c>
      <c r="B267" s="37" t="s">
        <v>58</v>
      </c>
      <c r="C267" s="29" t="s">
        <v>363</v>
      </c>
      <c r="D267" s="29" t="s">
        <v>361</v>
      </c>
      <c r="E267" s="70" t="s">
        <v>126</v>
      </c>
      <c r="F267" s="22" t="s">
        <v>195</v>
      </c>
      <c r="G267" s="371"/>
    </row>
    <row r="268" spans="1:7" ht="27" customHeight="1" hidden="1">
      <c r="A268" s="65" t="s">
        <v>453</v>
      </c>
      <c r="B268" s="37" t="s">
        <v>58</v>
      </c>
      <c r="C268" s="72" t="s">
        <v>363</v>
      </c>
      <c r="D268" s="72" t="s">
        <v>361</v>
      </c>
      <c r="E268" s="86" t="s">
        <v>126</v>
      </c>
      <c r="F268" s="67" t="s">
        <v>377</v>
      </c>
      <c r="G268" s="371"/>
    </row>
    <row r="269" spans="1:7" ht="27.75" customHeight="1" hidden="1">
      <c r="A269" s="28" t="s">
        <v>393</v>
      </c>
      <c r="B269" s="37" t="s">
        <v>58</v>
      </c>
      <c r="C269" s="29" t="s">
        <v>363</v>
      </c>
      <c r="D269" s="29" t="s">
        <v>361</v>
      </c>
      <c r="E269" s="70" t="s">
        <v>127</v>
      </c>
      <c r="F269" s="22"/>
      <c r="G269" s="371">
        <f>G270</f>
        <v>0</v>
      </c>
    </row>
    <row r="270" spans="1:7" ht="27.75" customHeight="1">
      <c r="A270" s="28" t="s">
        <v>232</v>
      </c>
      <c r="B270" s="37" t="s">
        <v>58</v>
      </c>
      <c r="C270" s="29" t="s">
        <v>363</v>
      </c>
      <c r="D270" s="29" t="s">
        <v>361</v>
      </c>
      <c r="E270" s="70" t="s">
        <v>127</v>
      </c>
      <c r="F270" s="22" t="s">
        <v>233</v>
      </c>
      <c r="G270" s="371">
        <f>G271</f>
        <v>0</v>
      </c>
    </row>
    <row r="271" spans="1:7" ht="27.75" customHeight="1">
      <c r="A271" s="15" t="s">
        <v>234</v>
      </c>
      <c r="B271" s="37" t="s">
        <v>58</v>
      </c>
      <c r="C271" s="29" t="s">
        <v>363</v>
      </c>
      <c r="D271" s="29" t="s">
        <v>361</v>
      </c>
      <c r="E271" s="70" t="s">
        <v>127</v>
      </c>
      <c r="F271" s="22" t="s">
        <v>195</v>
      </c>
      <c r="G271" s="371">
        <f>'расх 21 г'!G249</f>
        <v>0</v>
      </c>
    </row>
    <row r="272" spans="1:7" ht="27" customHeight="1" hidden="1">
      <c r="A272" s="65" t="s">
        <v>453</v>
      </c>
      <c r="B272" s="37" t="s">
        <v>58</v>
      </c>
      <c r="C272" s="72" t="s">
        <v>363</v>
      </c>
      <c r="D272" s="72" t="s">
        <v>361</v>
      </c>
      <c r="E272" s="86" t="s">
        <v>127</v>
      </c>
      <c r="F272" s="67" t="s">
        <v>377</v>
      </c>
      <c r="G272" s="371"/>
    </row>
    <row r="273" spans="1:7" s="4" customFormat="1" ht="28.5" customHeight="1">
      <c r="A273" s="28" t="s">
        <v>287</v>
      </c>
      <c r="B273" s="37" t="s">
        <v>58</v>
      </c>
      <c r="C273" s="29" t="s">
        <v>363</v>
      </c>
      <c r="D273" s="29" t="s">
        <v>361</v>
      </c>
      <c r="E273" s="70" t="s">
        <v>128</v>
      </c>
      <c r="F273" s="22"/>
      <c r="G273" s="371">
        <f>G274</f>
        <v>132.8</v>
      </c>
    </row>
    <row r="274" spans="1:7" s="4" customFormat="1" ht="28.5" customHeight="1">
      <c r="A274" s="28" t="s">
        <v>232</v>
      </c>
      <c r="B274" s="37" t="s">
        <v>58</v>
      </c>
      <c r="C274" s="29" t="s">
        <v>363</v>
      </c>
      <c r="D274" s="29" t="s">
        <v>361</v>
      </c>
      <c r="E274" s="70" t="s">
        <v>128</v>
      </c>
      <c r="F274" s="22" t="s">
        <v>233</v>
      </c>
      <c r="G274" s="371">
        <f>G275</f>
        <v>132.8</v>
      </c>
    </row>
    <row r="275" spans="1:7" s="4" customFormat="1" ht="28.5" customHeight="1">
      <c r="A275" s="15" t="s">
        <v>234</v>
      </c>
      <c r="B275" s="37" t="s">
        <v>58</v>
      </c>
      <c r="C275" s="29" t="s">
        <v>363</v>
      </c>
      <c r="D275" s="29" t="s">
        <v>361</v>
      </c>
      <c r="E275" s="70" t="s">
        <v>128</v>
      </c>
      <c r="F275" s="22" t="s">
        <v>195</v>
      </c>
      <c r="G275" s="371">
        <f>'расх 21 г'!G253</f>
        <v>132.8</v>
      </c>
    </row>
    <row r="276" spans="1:7" s="4" customFormat="1" ht="42" customHeight="1">
      <c r="A276" s="28" t="s">
        <v>678</v>
      </c>
      <c r="B276" s="37"/>
      <c r="C276" s="29"/>
      <c r="D276" s="29"/>
      <c r="E276" s="107" t="s">
        <v>679</v>
      </c>
      <c r="F276" s="22"/>
      <c r="G276" s="371">
        <f>G277</f>
        <v>0</v>
      </c>
    </row>
    <row r="277" spans="1:7" s="4" customFormat="1" ht="28.5" customHeight="1">
      <c r="A277" s="28" t="s">
        <v>232</v>
      </c>
      <c r="B277" s="37"/>
      <c r="C277" s="29"/>
      <c r="D277" s="29"/>
      <c r="E277" s="117" t="s">
        <v>679</v>
      </c>
      <c r="F277" s="22" t="s">
        <v>233</v>
      </c>
      <c r="G277" s="371">
        <f>G278</f>
        <v>0</v>
      </c>
    </row>
    <row r="278" spans="1:7" s="4" customFormat="1" ht="28.5" customHeight="1">
      <c r="A278" s="15" t="s">
        <v>234</v>
      </c>
      <c r="B278" s="37"/>
      <c r="C278" s="29"/>
      <c r="D278" s="29"/>
      <c r="E278" s="117" t="s">
        <v>679</v>
      </c>
      <c r="F278" s="22" t="s">
        <v>195</v>
      </c>
      <c r="G278" s="371">
        <f>'расх 21 г'!G130</f>
        <v>0</v>
      </c>
    </row>
    <row r="279" spans="1:7" s="4" customFormat="1" ht="39" customHeight="1">
      <c r="A279" s="28" t="s">
        <v>646</v>
      </c>
      <c r="B279" s="37"/>
      <c r="C279" s="29"/>
      <c r="D279" s="29"/>
      <c r="E279" s="107" t="s">
        <v>647</v>
      </c>
      <c r="F279" s="22"/>
      <c r="G279" s="371">
        <f>G280</f>
        <v>0</v>
      </c>
    </row>
    <row r="280" spans="1:7" s="4" customFormat="1" ht="28.5" customHeight="1">
      <c r="A280" s="28" t="s">
        <v>232</v>
      </c>
      <c r="B280" s="37"/>
      <c r="C280" s="29"/>
      <c r="D280" s="29"/>
      <c r="E280" s="140" t="s">
        <v>647</v>
      </c>
      <c r="F280" s="22" t="s">
        <v>233</v>
      </c>
      <c r="G280" s="371">
        <f>G281</f>
        <v>0</v>
      </c>
    </row>
    <row r="281" spans="1:7" s="4" customFormat="1" ht="28.5" customHeight="1">
      <c r="A281" s="15" t="s">
        <v>234</v>
      </c>
      <c r="B281" s="37"/>
      <c r="C281" s="29"/>
      <c r="D281" s="29"/>
      <c r="E281" s="140" t="s">
        <v>647</v>
      </c>
      <c r="F281" s="22" t="s">
        <v>195</v>
      </c>
      <c r="G281" s="371">
        <f>'расх 21 г'!G133</f>
        <v>0</v>
      </c>
    </row>
    <row r="282" spans="1:7" s="4" customFormat="1" ht="27" customHeight="1" hidden="1">
      <c r="A282" s="65" t="s">
        <v>453</v>
      </c>
      <c r="B282" s="37" t="s">
        <v>58</v>
      </c>
      <c r="C282" s="72" t="s">
        <v>363</v>
      </c>
      <c r="D282" s="72" t="s">
        <v>361</v>
      </c>
      <c r="E282" s="86" t="s">
        <v>128</v>
      </c>
      <c r="F282" s="67" t="s">
        <v>377</v>
      </c>
      <c r="G282" s="371"/>
    </row>
    <row r="283" spans="1:7" ht="27" customHeight="1">
      <c r="A283" s="46" t="s">
        <v>208</v>
      </c>
      <c r="B283" s="37" t="s">
        <v>58</v>
      </c>
      <c r="C283" s="22" t="s">
        <v>358</v>
      </c>
      <c r="D283" s="22" t="s">
        <v>369</v>
      </c>
      <c r="E283" s="47" t="s">
        <v>119</v>
      </c>
      <c r="F283" s="29"/>
      <c r="G283" s="124">
        <f>G284</f>
        <v>60</v>
      </c>
    </row>
    <row r="284" spans="1:7" ht="28.5" customHeight="1">
      <c r="A284" s="28" t="s">
        <v>232</v>
      </c>
      <c r="B284" s="37" t="s">
        <v>58</v>
      </c>
      <c r="C284" s="22" t="s">
        <v>358</v>
      </c>
      <c r="D284" s="22" t="s">
        <v>369</v>
      </c>
      <c r="E284" s="70" t="s">
        <v>119</v>
      </c>
      <c r="F284" s="29" t="s">
        <v>233</v>
      </c>
      <c r="G284" s="124">
        <f>G285</f>
        <v>60</v>
      </c>
    </row>
    <row r="285" spans="1:7" ht="29.25" customHeight="1">
      <c r="A285" s="15" t="s">
        <v>234</v>
      </c>
      <c r="B285" s="37" t="s">
        <v>58</v>
      </c>
      <c r="C285" s="22" t="s">
        <v>358</v>
      </c>
      <c r="D285" s="22" t="s">
        <v>369</v>
      </c>
      <c r="E285" s="70" t="s">
        <v>119</v>
      </c>
      <c r="F285" s="29" t="s">
        <v>195</v>
      </c>
      <c r="G285" s="124">
        <f>'расх 21 г'!G83</f>
        <v>60</v>
      </c>
    </row>
    <row r="286" spans="1:7" ht="30" customHeight="1" hidden="1">
      <c r="A286" s="352" t="s">
        <v>453</v>
      </c>
      <c r="B286" s="37" t="s">
        <v>58</v>
      </c>
      <c r="C286" s="67" t="s">
        <v>358</v>
      </c>
      <c r="D286" s="67" t="s">
        <v>369</v>
      </c>
      <c r="E286" s="353" t="s">
        <v>119</v>
      </c>
      <c r="F286" s="354" t="s">
        <v>377</v>
      </c>
      <c r="G286" s="124"/>
    </row>
    <row r="287" spans="1:7" ht="30" customHeight="1">
      <c r="A287" s="46" t="s">
        <v>555</v>
      </c>
      <c r="B287" s="37"/>
      <c r="C287" s="67"/>
      <c r="D287" s="67"/>
      <c r="E287" s="355" t="s">
        <v>556</v>
      </c>
      <c r="F287" s="354"/>
      <c r="G287" s="124">
        <f>G288</f>
        <v>0</v>
      </c>
    </row>
    <row r="288" spans="1:7" ht="30" customHeight="1">
      <c r="A288" s="26" t="s">
        <v>557</v>
      </c>
      <c r="B288" s="37"/>
      <c r="C288" s="67"/>
      <c r="D288" s="67"/>
      <c r="E288" s="356" t="s">
        <v>556</v>
      </c>
      <c r="F288" s="354" t="s">
        <v>233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556</v>
      </c>
      <c r="F289" s="354" t="s">
        <v>195</v>
      </c>
      <c r="G289" s="124">
        <f>'расх 21 г'!G87</f>
        <v>0</v>
      </c>
    </row>
    <row r="290" spans="1:7" ht="30" customHeight="1">
      <c r="A290" s="46" t="s">
        <v>555</v>
      </c>
      <c r="B290" s="37"/>
      <c r="C290" s="67"/>
      <c r="D290" s="67"/>
      <c r="E290" s="355" t="s">
        <v>559</v>
      </c>
      <c r="F290" s="354"/>
      <c r="G290" s="124">
        <f>G291</f>
        <v>0</v>
      </c>
    </row>
    <row r="291" spans="1:7" ht="30" customHeight="1">
      <c r="A291" s="26" t="s">
        <v>558</v>
      </c>
      <c r="B291" s="37"/>
      <c r="C291" s="67"/>
      <c r="D291" s="67"/>
      <c r="E291" s="356" t="s">
        <v>559</v>
      </c>
      <c r="F291" s="354" t="s">
        <v>233</v>
      </c>
      <c r="G291" s="124">
        <f>G292</f>
        <v>0</v>
      </c>
    </row>
    <row r="292" spans="1:7" ht="30" customHeight="1" hidden="1">
      <c r="A292" s="352"/>
      <c r="B292" s="37"/>
      <c r="C292" s="67"/>
      <c r="D292" s="67"/>
      <c r="E292" s="356" t="s">
        <v>559</v>
      </c>
      <c r="F292" s="354" t="s">
        <v>195</v>
      </c>
      <c r="G292" s="124">
        <f>'расх 21 г'!G90</f>
        <v>0</v>
      </c>
    </row>
    <row r="293" spans="1:7" ht="19.5" customHeight="1">
      <c r="A293" s="46" t="s">
        <v>555</v>
      </c>
      <c r="B293" s="37"/>
      <c r="C293" s="67"/>
      <c r="D293" s="67"/>
      <c r="E293" s="355" t="s">
        <v>561</v>
      </c>
      <c r="F293" s="354"/>
      <c r="G293" s="124">
        <f>G294</f>
        <v>0</v>
      </c>
    </row>
    <row r="294" spans="1:7" ht="30" customHeight="1">
      <c r="A294" s="26" t="s">
        <v>560</v>
      </c>
      <c r="B294" s="37"/>
      <c r="C294" s="67"/>
      <c r="D294" s="67"/>
      <c r="E294" s="356" t="s">
        <v>561</v>
      </c>
      <c r="F294" s="354" t="s">
        <v>233</v>
      </c>
      <c r="G294" s="124">
        <f>G295</f>
        <v>0</v>
      </c>
    </row>
    <row r="295" spans="1:7" ht="30" customHeight="1">
      <c r="A295" s="15" t="s">
        <v>234</v>
      </c>
      <c r="B295" s="37"/>
      <c r="C295" s="67"/>
      <c r="D295" s="67"/>
      <c r="E295" s="356" t="s">
        <v>561</v>
      </c>
      <c r="F295" s="354" t="s">
        <v>195</v>
      </c>
      <c r="G295" s="124">
        <f>'расх 21 г'!G93</f>
        <v>0</v>
      </c>
    </row>
    <row r="296" spans="1:7" ht="21.75" customHeight="1">
      <c r="A296" s="46" t="s">
        <v>555</v>
      </c>
      <c r="B296" s="37"/>
      <c r="C296" s="67"/>
      <c r="D296" s="67"/>
      <c r="E296" s="355" t="s">
        <v>576</v>
      </c>
      <c r="F296" s="354"/>
      <c r="G296" s="124">
        <f>G297</f>
        <v>293.76099999999997</v>
      </c>
    </row>
    <row r="297" spans="1:7" ht="23.25" customHeight="1">
      <c r="A297" s="26" t="s">
        <v>577</v>
      </c>
      <c r="B297" s="37"/>
      <c r="C297" s="67"/>
      <c r="D297" s="67"/>
      <c r="E297" s="356" t="s">
        <v>576</v>
      </c>
      <c r="F297" s="354" t="s">
        <v>233</v>
      </c>
      <c r="G297" s="124">
        <f>G298</f>
        <v>293.76099999999997</v>
      </c>
    </row>
    <row r="298" spans="1:7" ht="29.25" customHeight="1">
      <c r="A298" s="15" t="s">
        <v>234</v>
      </c>
      <c r="B298" s="37"/>
      <c r="C298" s="67"/>
      <c r="D298" s="67"/>
      <c r="E298" s="356" t="s">
        <v>576</v>
      </c>
      <c r="F298" s="354" t="s">
        <v>195</v>
      </c>
      <c r="G298" s="124">
        <f>'расх 21 г'!G97</f>
        <v>293.76099999999997</v>
      </c>
    </row>
    <row r="299" spans="1:7" s="4" customFormat="1" ht="16.5" customHeight="1">
      <c r="A299" s="28" t="s">
        <v>153</v>
      </c>
      <c r="B299" s="37" t="s">
        <v>58</v>
      </c>
      <c r="C299" s="29" t="s">
        <v>363</v>
      </c>
      <c r="D299" s="29" t="s">
        <v>358</v>
      </c>
      <c r="E299" s="70" t="s">
        <v>123</v>
      </c>
      <c r="F299" s="29"/>
      <c r="G299" s="124">
        <f>G300</f>
        <v>173.76964</v>
      </c>
    </row>
    <row r="300" spans="1:7" s="4" customFormat="1" ht="17.25" customHeight="1">
      <c r="A300" s="28" t="s">
        <v>232</v>
      </c>
      <c r="B300" s="37" t="s">
        <v>58</v>
      </c>
      <c r="C300" s="29" t="s">
        <v>363</v>
      </c>
      <c r="D300" s="29" t="s">
        <v>358</v>
      </c>
      <c r="E300" s="70" t="s">
        <v>123</v>
      </c>
      <c r="F300" s="29" t="s">
        <v>233</v>
      </c>
      <c r="G300" s="124">
        <f>G301</f>
        <v>173.76964</v>
      </c>
    </row>
    <row r="301" spans="1:7" s="4" customFormat="1" ht="30" customHeight="1">
      <c r="A301" s="15" t="s">
        <v>234</v>
      </c>
      <c r="B301" s="37" t="s">
        <v>58</v>
      </c>
      <c r="C301" s="29" t="s">
        <v>363</v>
      </c>
      <c r="D301" s="29" t="s">
        <v>358</v>
      </c>
      <c r="E301" s="70" t="s">
        <v>123</v>
      </c>
      <c r="F301" s="29" t="s">
        <v>195</v>
      </c>
      <c r="G301" s="124">
        <f>'расх 21 г'!G181</f>
        <v>173.76964</v>
      </c>
    </row>
    <row r="302" spans="1:7" s="4" customFormat="1" ht="15.75" customHeight="1" hidden="1">
      <c r="A302" s="65" t="s">
        <v>453</v>
      </c>
      <c r="B302" s="37" t="s">
        <v>58</v>
      </c>
      <c r="C302" s="72" t="s">
        <v>363</v>
      </c>
      <c r="D302" s="72" t="s">
        <v>358</v>
      </c>
      <c r="E302" s="86" t="s">
        <v>123</v>
      </c>
      <c r="F302" s="72" t="s">
        <v>377</v>
      </c>
      <c r="G302" s="124"/>
    </row>
    <row r="303" spans="1:7" s="4" customFormat="1" ht="15.75" customHeight="1">
      <c r="A303" s="28" t="s">
        <v>579</v>
      </c>
      <c r="B303" s="37"/>
      <c r="C303" s="72"/>
      <c r="D303" s="72"/>
      <c r="E303" s="117" t="s">
        <v>266</v>
      </c>
      <c r="F303" s="29"/>
      <c r="G303" s="124">
        <f>G304</f>
        <v>1506.35402</v>
      </c>
    </row>
    <row r="304" spans="1:7" s="4" customFormat="1" ht="15.75" customHeight="1">
      <c r="A304" s="28" t="s">
        <v>578</v>
      </c>
      <c r="B304" s="37"/>
      <c r="C304" s="72"/>
      <c r="D304" s="72"/>
      <c r="E304" s="117" t="s">
        <v>266</v>
      </c>
      <c r="F304" s="29" t="s">
        <v>235</v>
      </c>
      <c r="G304" s="124">
        <f>G305</f>
        <v>1506.35402</v>
      </c>
    </row>
    <row r="305" spans="1:7" s="4" customFormat="1" ht="15.75" customHeight="1">
      <c r="A305" s="28"/>
      <c r="B305" s="37"/>
      <c r="C305" s="72"/>
      <c r="D305" s="72"/>
      <c r="E305" s="117" t="s">
        <v>266</v>
      </c>
      <c r="F305" s="29" t="s">
        <v>237</v>
      </c>
      <c r="G305" s="124">
        <f>'расх 21 г'!G107</f>
        <v>1506.35402</v>
      </c>
    </row>
    <row r="306" spans="1:7" s="4" customFormat="1" ht="15.75" customHeight="1" hidden="1">
      <c r="A306" s="28"/>
      <c r="B306" s="37"/>
      <c r="C306" s="72"/>
      <c r="D306" s="72"/>
      <c r="E306" s="117"/>
      <c r="F306" s="29"/>
      <c r="G306" s="124"/>
    </row>
    <row r="307" spans="1:7" s="68" customFormat="1" ht="15.75" customHeight="1" hidden="1">
      <c r="A307" s="28" t="s">
        <v>242</v>
      </c>
      <c r="B307" s="37" t="s">
        <v>58</v>
      </c>
      <c r="C307" s="40" t="s">
        <v>358</v>
      </c>
      <c r="D307" s="40" t="s">
        <v>369</v>
      </c>
      <c r="E307" s="117" t="s">
        <v>243</v>
      </c>
      <c r="F307" s="29"/>
      <c r="G307" s="124">
        <f>G308</f>
        <v>0</v>
      </c>
    </row>
    <row r="308" spans="1:7" s="11" customFormat="1" ht="15" customHeight="1" hidden="1">
      <c r="A308" s="28" t="s">
        <v>45</v>
      </c>
      <c r="B308" s="37" t="s">
        <v>58</v>
      </c>
      <c r="C308" s="40" t="s">
        <v>358</v>
      </c>
      <c r="D308" s="40" t="s">
        <v>369</v>
      </c>
      <c r="E308" s="117" t="s">
        <v>243</v>
      </c>
      <c r="F308" s="29" t="s">
        <v>235</v>
      </c>
      <c r="G308" s="124">
        <f>G309</f>
        <v>0</v>
      </c>
    </row>
    <row r="309" spans="1:7" ht="15.75" hidden="1">
      <c r="A309" s="28" t="s">
        <v>239</v>
      </c>
      <c r="B309" s="37" t="s">
        <v>58</v>
      </c>
      <c r="C309" s="40" t="s">
        <v>358</v>
      </c>
      <c r="D309" s="40" t="s">
        <v>369</v>
      </c>
      <c r="E309" s="117" t="s">
        <v>243</v>
      </c>
      <c r="F309" s="29" t="s">
        <v>198</v>
      </c>
      <c r="G309" s="124">
        <f>'расх 21 г'!G103</f>
        <v>0</v>
      </c>
    </row>
    <row r="310" spans="1:7" ht="23.25" customHeight="1" hidden="1">
      <c r="A310" s="65" t="s">
        <v>70</v>
      </c>
      <c r="B310" s="37" t="s">
        <v>58</v>
      </c>
      <c r="C310" s="67" t="s">
        <v>358</v>
      </c>
      <c r="D310" s="67" t="s">
        <v>369</v>
      </c>
      <c r="E310" s="86"/>
      <c r="F310" s="72"/>
      <c r="G310" s="124">
        <f>G91+G98+G105</f>
        <v>26357.097220000003</v>
      </c>
    </row>
    <row r="311" spans="1:7" ht="16.5" customHeight="1" hidden="1">
      <c r="A311" s="28" t="s">
        <v>580</v>
      </c>
      <c r="B311" s="37"/>
      <c r="C311" s="40"/>
      <c r="D311" s="40"/>
      <c r="E311" s="117" t="s">
        <v>582</v>
      </c>
      <c r="F311" s="29"/>
      <c r="G311" s="124">
        <f>G312</f>
        <v>0</v>
      </c>
    </row>
    <row r="312" spans="1:7" ht="20.25" customHeight="1" hidden="1">
      <c r="A312" s="28" t="s">
        <v>581</v>
      </c>
      <c r="B312" s="37"/>
      <c r="C312" s="40"/>
      <c r="D312" s="40"/>
      <c r="E312" s="117" t="s">
        <v>582</v>
      </c>
      <c r="F312" s="29" t="s">
        <v>583</v>
      </c>
      <c r="G312" s="124">
        <f>G313</f>
        <v>0</v>
      </c>
    </row>
    <row r="313" spans="1:7" ht="15.75" customHeight="1" hidden="1">
      <c r="A313" s="28"/>
      <c r="B313" s="37"/>
      <c r="C313" s="40"/>
      <c r="D313" s="40"/>
      <c r="E313" s="117" t="s">
        <v>582</v>
      </c>
      <c r="F313" s="29" t="s">
        <v>584</v>
      </c>
      <c r="G313" s="124">
        <f>'расх 21 г'!G343</f>
        <v>0</v>
      </c>
    </row>
    <row r="314" spans="1:7" ht="15.75">
      <c r="A314" s="54" t="s">
        <v>70</v>
      </c>
      <c r="B314" s="36"/>
      <c r="C314" s="101"/>
      <c r="D314" s="101"/>
      <c r="E314" s="119"/>
      <c r="F314" s="34"/>
      <c r="G314" s="123">
        <f>G91+G98+G105</f>
        <v>26357.097220000003</v>
      </c>
    </row>
    <row r="315" spans="1:7" ht="15.75">
      <c r="A315" s="54" t="s">
        <v>71</v>
      </c>
      <c r="B315" s="102"/>
      <c r="C315" s="103"/>
      <c r="D315" s="103"/>
      <c r="E315" s="61"/>
      <c r="F315" s="34"/>
      <c r="G315" s="369">
        <f>G314+G90</f>
        <v>45325.50132</v>
      </c>
    </row>
    <row r="317" ht="15.75">
      <c r="G317" s="38"/>
    </row>
    <row r="318" ht="15.75">
      <c r="G318" s="38"/>
    </row>
    <row r="319" ht="15.75">
      <c r="G319" s="38"/>
    </row>
    <row r="321" ht="15.75">
      <c r="G321" s="38"/>
    </row>
    <row r="325" ht="15.75">
      <c r="G325" s="38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  <row r="393" spans="2:5" ht="15.75">
      <c r="B393" s="104"/>
      <c r="C393" s="105"/>
      <c r="D393" s="105"/>
      <c r="E393" s="2"/>
    </row>
    <row r="394" spans="2:5" ht="15.75">
      <c r="B394" s="104"/>
      <c r="C394" s="105"/>
      <c r="D394" s="105"/>
      <c r="E394" s="2"/>
    </row>
    <row r="395" spans="2:5" ht="15.75">
      <c r="B395" s="104"/>
      <c r="C395" s="105"/>
      <c r="D395" s="105"/>
      <c r="E395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54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1"/>
      <c r="G2" s="431"/>
      <c r="H2" s="431"/>
    </row>
    <row r="3" spans="5:8" ht="15.75">
      <c r="E3" s="470" t="s">
        <v>742</v>
      </c>
      <c r="F3" s="471"/>
      <c r="G3" s="471"/>
      <c r="H3" s="471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г'!H174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г'!H194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г'!H49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г'!G139</f>
        <v>44.6</v>
      </c>
      <c r="H158" s="42">
        <f>'расх 21 г'!H139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г'!H345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г'!G353</f>
        <v>0</v>
      </c>
      <c r="H220" s="96">
        <f>'расх 21 г'!H348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г'!H351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758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0" t="s">
        <v>692</v>
      </c>
      <c r="B12" s="450"/>
      <c r="C12" s="450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38" t="s">
        <v>504</v>
      </c>
      <c r="B15" s="438"/>
      <c r="C15" s="451" t="s">
        <v>17</v>
      </c>
    </row>
    <row r="16" spans="1:3" ht="38.25">
      <c r="A16" s="43" t="s">
        <v>15</v>
      </c>
      <c r="B16" s="43" t="s">
        <v>16</v>
      </c>
      <c r="C16" s="452"/>
    </row>
    <row r="17" spans="1:3" ht="28.5" customHeight="1">
      <c r="A17" s="453" t="s">
        <v>387</v>
      </c>
      <c r="B17" s="453"/>
      <c r="C17" s="453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737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744</v>
      </c>
      <c r="C58" s="243" t="s">
        <v>745</v>
      </c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717</v>
      </c>
      <c r="C66" s="243" t="s">
        <v>718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719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724</v>
      </c>
      <c r="E1" s="431"/>
      <c r="F1" s="431"/>
    </row>
    <row r="2" spans="4:6" ht="12.75">
      <c r="D2" s="454" t="s">
        <v>529</v>
      </c>
      <c r="E2" s="431"/>
      <c r="F2" s="431"/>
    </row>
    <row r="3" spans="4:6" ht="12.75">
      <c r="D3" s="454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7"/>
      <c r="E14" s="457"/>
      <c r="F14" s="448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">
      <selection activeCell="H9" sqref="H9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759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710</v>
      </c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6" s="4" customFormat="1" ht="16.5" customHeight="1">
      <c r="A13" s="464" t="s">
        <v>694</v>
      </c>
      <c r="B13" s="464"/>
      <c r="C13" s="464"/>
      <c r="D13" s="464"/>
      <c r="E13" s="464"/>
      <c r="F13" s="464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38"/>
      <c r="B15" s="438"/>
      <c r="C15" s="438"/>
      <c r="D15" s="438"/>
      <c r="E15" s="438"/>
      <c r="F15" s="266" t="s">
        <v>414</v>
      </c>
      <c r="G15" s="132" t="s">
        <v>226</v>
      </c>
    </row>
    <row r="16" spans="1:7" s="267" customFormat="1" ht="12.75">
      <c r="A16" s="466">
        <v>1</v>
      </c>
      <c r="B16" s="466"/>
      <c r="C16" s="466"/>
      <c r="D16" s="466"/>
      <c r="E16" s="466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1">
        <f>G18+G24+G34+G38+G46+G53+G58+G68+G79</f>
        <v>16864.03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415">
        <f>G19</f>
        <v>6950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416">
        <f>G20+G22+G21+G23</f>
        <v>6950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417">
        <v>6890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417">
        <v>52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417">
        <v>8</v>
      </c>
    </row>
    <row r="23" spans="1:7" ht="69" customHeight="1" hidden="1">
      <c r="A23" s="17" t="s">
        <v>416</v>
      </c>
      <c r="B23" s="17" t="s">
        <v>2</v>
      </c>
      <c r="C23" s="17" t="s">
        <v>358</v>
      </c>
      <c r="D23" s="17" t="s">
        <v>420</v>
      </c>
      <c r="E23" s="17" t="s">
        <v>424</v>
      </c>
      <c r="F23" s="274" t="s">
        <v>12</v>
      </c>
      <c r="G23" s="417">
        <v>0</v>
      </c>
    </row>
    <row r="24" spans="1:7" s="275" customFormat="1" ht="27.75" customHeight="1">
      <c r="A24" s="18" t="s">
        <v>3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4</v>
      </c>
      <c r="G24" s="367">
        <f>G25</f>
        <v>2722.03</v>
      </c>
    </row>
    <row r="25" spans="1:7" ht="27" customHeight="1">
      <c r="A25" s="16" t="s">
        <v>3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5</v>
      </c>
      <c r="G25" s="422">
        <f>G26+G27+G28+G29+G30+G31+G32+G33</f>
        <v>2722.03</v>
      </c>
    </row>
    <row r="26" spans="1:7" ht="76.5">
      <c r="A26" s="277" t="s">
        <v>3</v>
      </c>
      <c r="B26" s="277" t="s">
        <v>658</v>
      </c>
      <c r="C26" s="40" t="s">
        <v>358</v>
      </c>
      <c r="D26" s="40" t="s">
        <v>420</v>
      </c>
      <c r="E26" s="40" t="s">
        <v>424</v>
      </c>
      <c r="F26" s="409" t="s">
        <v>659</v>
      </c>
      <c r="G26" s="423">
        <v>1095.04</v>
      </c>
    </row>
    <row r="27" spans="1:7" ht="89.25">
      <c r="A27" s="277" t="s">
        <v>3</v>
      </c>
      <c r="B27" s="277" t="s">
        <v>660</v>
      </c>
      <c r="C27" s="40" t="s">
        <v>358</v>
      </c>
      <c r="D27" s="40" t="s">
        <v>420</v>
      </c>
      <c r="E27" s="40" t="s">
        <v>424</v>
      </c>
      <c r="F27" s="409" t="s">
        <v>661</v>
      </c>
      <c r="G27" s="423">
        <v>154.82</v>
      </c>
    </row>
    <row r="28" spans="1:7" ht="63.75">
      <c r="A28" s="277" t="s">
        <v>3</v>
      </c>
      <c r="B28" s="277" t="s">
        <v>662</v>
      </c>
      <c r="C28" s="40" t="s">
        <v>358</v>
      </c>
      <c r="D28" s="40" t="s">
        <v>420</v>
      </c>
      <c r="E28" s="40" t="s">
        <v>424</v>
      </c>
      <c r="F28" s="409" t="s">
        <v>220</v>
      </c>
      <c r="G28" s="423">
        <v>6.24</v>
      </c>
    </row>
    <row r="29" spans="1:7" ht="102">
      <c r="A29" s="277" t="s">
        <v>3</v>
      </c>
      <c r="B29" s="277" t="s">
        <v>663</v>
      </c>
      <c r="C29" s="40" t="s">
        <v>358</v>
      </c>
      <c r="D29" s="40" t="s">
        <v>420</v>
      </c>
      <c r="E29" s="40" t="s">
        <v>424</v>
      </c>
      <c r="F29" s="410" t="s">
        <v>664</v>
      </c>
      <c r="G29" s="423">
        <v>0.88</v>
      </c>
    </row>
    <row r="30" spans="1:7" ht="76.5">
      <c r="A30" s="277" t="s">
        <v>3</v>
      </c>
      <c r="B30" s="277" t="s">
        <v>665</v>
      </c>
      <c r="C30" s="40" t="s">
        <v>358</v>
      </c>
      <c r="D30" s="40" t="s">
        <v>420</v>
      </c>
      <c r="E30" s="40" t="s">
        <v>424</v>
      </c>
      <c r="F30" s="410" t="s">
        <v>667</v>
      </c>
      <c r="G30" s="423">
        <v>1440.46</v>
      </c>
    </row>
    <row r="31" spans="1:7" ht="89.25">
      <c r="A31" s="277" t="s">
        <v>3</v>
      </c>
      <c r="B31" s="277" t="s">
        <v>666</v>
      </c>
      <c r="C31" s="40" t="s">
        <v>358</v>
      </c>
      <c r="D31" s="40" t="s">
        <v>420</v>
      </c>
      <c r="E31" s="40" t="s">
        <v>424</v>
      </c>
      <c r="F31" s="409" t="s">
        <v>668</v>
      </c>
      <c r="G31" s="423">
        <v>203.66</v>
      </c>
    </row>
    <row r="32" spans="1:7" ht="76.5">
      <c r="A32" s="40" t="s">
        <v>3</v>
      </c>
      <c r="B32" s="277" t="s">
        <v>669</v>
      </c>
      <c r="C32" s="40" t="s">
        <v>358</v>
      </c>
      <c r="D32" s="40" t="s">
        <v>420</v>
      </c>
      <c r="E32" s="40" t="s">
        <v>424</v>
      </c>
      <c r="F32" s="409" t="s">
        <v>670</v>
      </c>
      <c r="G32" s="423">
        <v>-156.89</v>
      </c>
    </row>
    <row r="33" spans="1:7" ht="89.25">
      <c r="A33" s="40" t="s">
        <v>3</v>
      </c>
      <c r="B33" s="277" t="s">
        <v>671</v>
      </c>
      <c r="C33" s="40" t="s">
        <v>358</v>
      </c>
      <c r="D33" s="40" t="s">
        <v>420</v>
      </c>
      <c r="E33" s="40" t="s">
        <v>424</v>
      </c>
      <c r="F33" s="408" t="s">
        <v>672</v>
      </c>
      <c r="G33" s="423">
        <v>-22.18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415">
        <f>G35</f>
        <v>22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416">
        <f>G36+G37</f>
        <v>22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417">
        <v>22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417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415">
        <f>G39+G40</f>
        <v>4575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417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416">
        <f>G41+G42</f>
        <v>3115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417">
        <v>305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417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415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417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417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415">
        <f>G47+G52</f>
        <v>2050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416">
        <f>G48+G49</f>
        <v>2050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417">
        <v>1850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417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417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417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416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415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416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417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417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417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415">
        <f>G67+G60</f>
        <v>235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7</v>
      </c>
      <c r="F59" s="243" t="s">
        <v>40</v>
      </c>
      <c r="G59" s="417">
        <v>0</v>
      </c>
    </row>
    <row r="60" spans="1:7" ht="63" customHeight="1" hidden="1">
      <c r="A60" s="17" t="s">
        <v>480</v>
      </c>
      <c r="B60" s="17" t="s">
        <v>6</v>
      </c>
      <c r="C60" s="17" t="s">
        <v>369</v>
      </c>
      <c r="D60" s="17" t="s">
        <v>420</v>
      </c>
      <c r="E60" s="17" t="s">
        <v>7</v>
      </c>
      <c r="F60" s="284" t="s">
        <v>305</v>
      </c>
      <c r="G60" s="417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7</v>
      </c>
      <c r="F61" s="243" t="s">
        <v>47</v>
      </c>
      <c r="G61" s="417">
        <v>0</v>
      </c>
    </row>
    <row r="62" spans="1:7" ht="69" customHeight="1" hidden="1">
      <c r="A62" s="17" t="s">
        <v>480</v>
      </c>
      <c r="B62" s="17" t="s">
        <v>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7</v>
      </c>
      <c r="F64" s="243" t="s">
        <v>51</v>
      </c>
      <c r="G64" s="417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417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417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417">
        <v>235</v>
      </c>
    </row>
    <row r="68" spans="1:7" s="275" customFormat="1" ht="16.5" customHeight="1">
      <c r="A68" s="18" t="s">
        <v>8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9</v>
      </c>
      <c r="G68" s="415">
        <f>G77</f>
        <v>200</v>
      </c>
    </row>
    <row r="69" spans="1:7" s="275" customFormat="1" ht="42.75" customHeight="1" hidden="1">
      <c r="A69" s="17" t="s">
        <v>8</v>
      </c>
      <c r="B69" s="17" t="s">
        <v>311</v>
      </c>
      <c r="C69" s="17" t="s">
        <v>369</v>
      </c>
      <c r="D69" s="17" t="s">
        <v>420</v>
      </c>
      <c r="E69" s="17" t="s">
        <v>10</v>
      </c>
      <c r="F69" s="243" t="s">
        <v>85</v>
      </c>
      <c r="G69" s="417"/>
    </row>
    <row r="70" spans="1:7" s="275" customFormat="1" ht="55.5" customHeight="1" hidden="1">
      <c r="A70" s="17" t="s">
        <v>8</v>
      </c>
      <c r="B70" s="17" t="s">
        <v>312</v>
      </c>
      <c r="C70" s="17" t="s">
        <v>369</v>
      </c>
      <c r="D70" s="17" t="s">
        <v>420</v>
      </c>
      <c r="E70" s="17" t="s">
        <v>10</v>
      </c>
      <c r="F70" s="243" t="s">
        <v>89</v>
      </c>
      <c r="G70" s="417"/>
    </row>
    <row r="71" spans="1:7" s="275" customFormat="1" ht="41.25" customHeight="1" hidden="1">
      <c r="A71" s="17" t="s">
        <v>8</v>
      </c>
      <c r="B71" s="17" t="s">
        <v>313</v>
      </c>
      <c r="C71" s="17" t="s">
        <v>369</v>
      </c>
      <c r="D71" s="17" t="s">
        <v>420</v>
      </c>
      <c r="E71" s="17" t="s">
        <v>10</v>
      </c>
      <c r="F71" s="243" t="s">
        <v>91</v>
      </c>
      <c r="G71" s="417"/>
    </row>
    <row r="72" spans="1:7" s="275" customFormat="1" ht="43.5" customHeight="1" hidden="1">
      <c r="A72" s="17" t="s">
        <v>8</v>
      </c>
      <c r="B72" s="17" t="s">
        <v>314</v>
      </c>
      <c r="C72" s="17" t="s">
        <v>369</v>
      </c>
      <c r="D72" s="17" t="s">
        <v>420</v>
      </c>
      <c r="E72" s="17" t="s">
        <v>10</v>
      </c>
      <c r="F72" s="243" t="s">
        <v>93</v>
      </c>
      <c r="G72" s="417"/>
    </row>
    <row r="73" spans="1:7" s="275" customFormat="1" ht="55.5" customHeight="1" hidden="1">
      <c r="A73" s="17" t="s">
        <v>8</v>
      </c>
      <c r="B73" s="17" t="s">
        <v>315</v>
      </c>
      <c r="C73" s="17" t="s">
        <v>369</v>
      </c>
      <c r="D73" s="17" t="s">
        <v>420</v>
      </c>
      <c r="E73" s="17" t="s">
        <v>10</v>
      </c>
      <c r="F73" s="243" t="s">
        <v>320</v>
      </c>
      <c r="G73" s="417"/>
    </row>
    <row r="74" spans="1:7" s="275" customFormat="1" ht="54" customHeight="1" hidden="1">
      <c r="A74" s="17" t="s">
        <v>8</v>
      </c>
      <c r="B74" s="17" t="s">
        <v>321</v>
      </c>
      <c r="C74" s="17" t="s">
        <v>369</v>
      </c>
      <c r="D74" s="17" t="s">
        <v>420</v>
      </c>
      <c r="E74" s="17" t="s">
        <v>10</v>
      </c>
      <c r="F74" s="243" t="s">
        <v>94</v>
      </c>
      <c r="G74" s="417"/>
    </row>
    <row r="75" spans="1:7" s="275" customFormat="1" ht="69" customHeight="1" hidden="1">
      <c r="A75" s="17" t="s">
        <v>8</v>
      </c>
      <c r="B75" s="17" t="s">
        <v>322</v>
      </c>
      <c r="C75" s="17" t="s">
        <v>369</v>
      </c>
      <c r="D75" s="17" t="s">
        <v>420</v>
      </c>
      <c r="E75" s="17" t="s">
        <v>10</v>
      </c>
      <c r="F75" s="243" t="s">
        <v>96</v>
      </c>
      <c r="G75" s="417"/>
    </row>
    <row r="76" spans="1:7" s="275" customFormat="1" ht="68.25" customHeight="1" hidden="1">
      <c r="A76" s="17" t="s">
        <v>8</v>
      </c>
      <c r="B76" s="17" t="s">
        <v>323</v>
      </c>
      <c r="C76" s="17" t="s">
        <v>359</v>
      </c>
      <c r="D76" s="17" t="s">
        <v>420</v>
      </c>
      <c r="E76" s="17" t="s">
        <v>10</v>
      </c>
      <c r="F76" s="243" t="s">
        <v>96</v>
      </c>
      <c r="G76" s="417"/>
    </row>
    <row r="77" spans="1:7" ht="25.5" customHeight="1">
      <c r="A77" s="16" t="s">
        <v>8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416">
        <f>G78</f>
        <v>200</v>
      </c>
    </row>
    <row r="78" spans="1:7" ht="58.5" customHeight="1">
      <c r="A78" s="17" t="s">
        <v>8</v>
      </c>
      <c r="B78" s="17" t="s">
        <v>645</v>
      </c>
      <c r="C78" s="17" t="s">
        <v>369</v>
      </c>
      <c r="D78" s="17" t="s">
        <v>420</v>
      </c>
      <c r="E78" s="17" t="s">
        <v>10</v>
      </c>
      <c r="F78" s="408" t="s">
        <v>641</v>
      </c>
      <c r="G78" s="417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415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416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417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417"/>
    </row>
    <row r="83" spans="1:7" s="275" customFormat="1" ht="14.25" customHeight="1">
      <c r="A83" s="467" t="s">
        <v>489</v>
      </c>
      <c r="B83" s="468"/>
      <c r="C83" s="468"/>
      <c r="D83" s="468"/>
      <c r="E83" s="468"/>
      <c r="F83" s="469"/>
      <c r="G83" s="418">
        <f>G18+G24+G34+G38+G46+G53+G58+G68+G79</f>
        <v>16864.03</v>
      </c>
    </row>
    <row r="84" spans="1:7" s="275" customFormat="1" ht="12.75">
      <c r="A84" s="465" t="s">
        <v>490</v>
      </c>
      <c r="B84" s="465"/>
      <c r="C84" s="465"/>
      <c r="D84" s="465"/>
      <c r="E84" s="465"/>
      <c r="F84" s="465"/>
      <c r="G84" s="419">
        <f>G85+G104+G109+G122</f>
        <v>26824.8</v>
      </c>
    </row>
    <row r="85" spans="1:7" s="275" customFormat="1" ht="15.75" customHeight="1">
      <c r="A85" s="289" t="s">
        <v>491</v>
      </c>
      <c r="B85" s="289" t="s">
        <v>177</v>
      </c>
      <c r="C85" s="289" t="s">
        <v>419</v>
      </c>
      <c r="D85" s="289" t="s">
        <v>420</v>
      </c>
      <c r="E85" s="289" t="s">
        <v>421</v>
      </c>
      <c r="F85" s="290" t="s">
        <v>462</v>
      </c>
      <c r="G85" s="419">
        <f>G86+G87+G88+G89+G90</f>
        <v>20941.999999999996</v>
      </c>
    </row>
    <row r="86" spans="1:7" ht="25.5">
      <c r="A86" s="17" t="s">
        <v>491</v>
      </c>
      <c r="B86" s="17" t="s">
        <v>463</v>
      </c>
      <c r="C86" s="17" t="s">
        <v>369</v>
      </c>
      <c r="D86" s="17" t="s">
        <v>420</v>
      </c>
      <c r="E86" s="17" t="s">
        <v>602</v>
      </c>
      <c r="F86" s="243" t="s">
        <v>102</v>
      </c>
      <c r="G86" s="420">
        <v>14575.3</v>
      </c>
    </row>
    <row r="87" spans="1:7" ht="25.5">
      <c r="A87" s="17" t="s">
        <v>491</v>
      </c>
      <c r="B87" s="17" t="s">
        <v>464</v>
      </c>
      <c r="C87" s="17" t="s">
        <v>369</v>
      </c>
      <c r="D87" s="17" t="s">
        <v>420</v>
      </c>
      <c r="E87" s="17" t="s">
        <v>602</v>
      </c>
      <c r="F87" s="243" t="s">
        <v>103</v>
      </c>
      <c r="G87" s="420">
        <v>5584.9</v>
      </c>
    </row>
    <row r="88" spans="1:7" ht="39" customHeight="1">
      <c r="A88" s="17" t="s">
        <v>491</v>
      </c>
      <c r="B88" s="17" t="s">
        <v>550</v>
      </c>
      <c r="C88" s="17" t="s">
        <v>369</v>
      </c>
      <c r="D88" s="17" t="s">
        <v>420</v>
      </c>
      <c r="E88" s="17" t="s">
        <v>602</v>
      </c>
      <c r="F88" s="243" t="s">
        <v>340</v>
      </c>
      <c r="G88" s="420">
        <v>768.8</v>
      </c>
    </row>
    <row r="89" spans="1:7" ht="25.5">
      <c r="A89" s="17" t="s">
        <v>491</v>
      </c>
      <c r="B89" s="17" t="s">
        <v>634</v>
      </c>
      <c r="C89" s="17" t="s">
        <v>369</v>
      </c>
      <c r="D89" s="17" t="s">
        <v>420</v>
      </c>
      <c r="E89" s="17" t="s">
        <v>602</v>
      </c>
      <c r="F89" s="243" t="s">
        <v>635</v>
      </c>
      <c r="G89" s="420">
        <v>13</v>
      </c>
    </row>
    <row r="90" spans="1:7" ht="12.75">
      <c r="A90" s="17" t="s">
        <v>491</v>
      </c>
      <c r="B90" s="17" t="s">
        <v>688</v>
      </c>
      <c r="C90" s="17" t="s">
        <v>369</v>
      </c>
      <c r="D90" s="17" t="s">
        <v>420</v>
      </c>
      <c r="E90" s="17" t="s">
        <v>602</v>
      </c>
      <c r="F90" s="243" t="s">
        <v>104</v>
      </c>
      <c r="G90" s="420">
        <v>0</v>
      </c>
    </row>
    <row r="91" spans="1:7" s="275" customFormat="1" ht="25.5" hidden="1">
      <c r="A91" s="18" t="s">
        <v>491</v>
      </c>
      <c r="B91" s="18" t="s">
        <v>423</v>
      </c>
      <c r="C91" s="18" t="s">
        <v>369</v>
      </c>
      <c r="D91" s="18" t="s">
        <v>534</v>
      </c>
      <c r="E91" s="18" t="s">
        <v>602</v>
      </c>
      <c r="F91" s="113" t="s">
        <v>329</v>
      </c>
      <c r="G91" s="419">
        <f>G100+G92+G95</f>
        <v>0</v>
      </c>
    </row>
    <row r="92" spans="1:7" s="275" customFormat="1" ht="52.5" customHeight="1" hidden="1">
      <c r="A92" s="16" t="s">
        <v>491</v>
      </c>
      <c r="B92" s="16" t="s">
        <v>493</v>
      </c>
      <c r="C92" s="16" t="s">
        <v>369</v>
      </c>
      <c r="D92" s="16" t="s">
        <v>420</v>
      </c>
      <c r="E92" s="16" t="s">
        <v>492</v>
      </c>
      <c r="F92" s="292" t="s">
        <v>327</v>
      </c>
      <c r="G92" s="421">
        <f>G93</f>
        <v>0</v>
      </c>
    </row>
    <row r="93" spans="1:7" s="275" customFormat="1" ht="57" customHeight="1" hidden="1">
      <c r="A93" s="17" t="s">
        <v>491</v>
      </c>
      <c r="B93" s="17" t="s">
        <v>493</v>
      </c>
      <c r="C93" s="17" t="s">
        <v>369</v>
      </c>
      <c r="D93" s="17" t="s">
        <v>420</v>
      </c>
      <c r="E93" s="17" t="s">
        <v>492</v>
      </c>
      <c r="F93" s="243" t="s">
        <v>140</v>
      </c>
      <c r="G93" s="420"/>
    </row>
    <row r="94" spans="1:7" s="275" customFormat="1" ht="30" customHeight="1" hidden="1">
      <c r="A94" s="17" t="s">
        <v>491</v>
      </c>
      <c r="B94" s="17" t="s">
        <v>328</v>
      </c>
      <c r="C94" s="17" t="s">
        <v>369</v>
      </c>
      <c r="D94" s="17" t="s">
        <v>420</v>
      </c>
      <c r="E94" s="17" t="s">
        <v>492</v>
      </c>
      <c r="F94" s="243" t="s">
        <v>141</v>
      </c>
      <c r="G94" s="420"/>
    </row>
    <row r="95" spans="1:7" s="275" customFormat="1" ht="25.5" customHeight="1" hidden="1">
      <c r="A95" s="16" t="s">
        <v>491</v>
      </c>
      <c r="B95" s="16" t="s">
        <v>494</v>
      </c>
      <c r="C95" s="16" t="s">
        <v>369</v>
      </c>
      <c r="D95" s="16" t="s">
        <v>420</v>
      </c>
      <c r="E95" s="16" t="s">
        <v>492</v>
      </c>
      <c r="F95" s="292" t="s">
        <v>143</v>
      </c>
      <c r="G95" s="420"/>
    </row>
    <row r="96" spans="1:7" s="275" customFormat="1" ht="26.25" customHeight="1" hidden="1">
      <c r="A96" s="17" t="s">
        <v>491</v>
      </c>
      <c r="B96" s="17" t="s">
        <v>494</v>
      </c>
      <c r="C96" s="17" t="s">
        <v>369</v>
      </c>
      <c r="D96" s="17" t="s">
        <v>420</v>
      </c>
      <c r="E96" s="17" t="s">
        <v>492</v>
      </c>
      <c r="F96" s="273" t="s">
        <v>143</v>
      </c>
      <c r="G96" s="420"/>
    </row>
    <row r="97" spans="1:7" s="275" customFormat="1" ht="28.5" customHeight="1" hidden="1">
      <c r="A97" s="17" t="s">
        <v>491</v>
      </c>
      <c r="B97" s="17" t="s">
        <v>330</v>
      </c>
      <c r="C97" s="17" t="s">
        <v>369</v>
      </c>
      <c r="D97" s="17" t="s">
        <v>420</v>
      </c>
      <c r="E97" s="17" t="s">
        <v>492</v>
      </c>
      <c r="F97" s="243" t="s">
        <v>144</v>
      </c>
      <c r="G97" s="420"/>
    </row>
    <row r="98" spans="1:7" s="275" customFormat="1" ht="38.25" hidden="1">
      <c r="A98" s="17" t="s">
        <v>491</v>
      </c>
      <c r="B98" s="17" t="s">
        <v>331</v>
      </c>
      <c r="C98" s="17" t="s">
        <v>369</v>
      </c>
      <c r="D98" s="17" t="s">
        <v>420</v>
      </c>
      <c r="E98" s="17" t="s">
        <v>492</v>
      </c>
      <c r="F98" s="243" t="s">
        <v>146</v>
      </c>
      <c r="G98" s="420"/>
    </row>
    <row r="99" spans="1:7" s="275" customFormat="1" ht="69.75" customHeight="1" hidden="1">
      <c r="A99" s="17" t="s">
        <v>491</v>
      </c>
      <c r="B99" s="17" t="s">
        <v>332</v>
      </c>
      <c r="C99" s="17" t="s">
        <v>369</v>
      </c>
      <c r="D99" s="17" t="s">
        <v>420</v>
      </c>
      <c r="E99" s="17" t="s">
        <v>492</v>
      </c>
      <c r="F99" s="243" t="s">
        <v>147</v>
      </c>
      <c r="G99" s="420"/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>
        <f>G101</f>
        <v>0</v>
      </c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/>
    </row>
    <row r="102" spans="1:7" s="275" customFormat="1" ht="78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13</v>
      </c>
      <c r="G102" s="417"/>
    </row>
    <row r="103" spans="1:7" s="275" customFormat="1" ht="39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11</v>
      </c>
      <c r="G103" s="417"/>
    </row>
    <row r="104" spans="1:7" s="275" customFormat="1" ht="39" customHeight="1">
      <c r="A104" s="331" t="s">
        <v>491</v>
      </c>
      <c r="B104" s="331" t="s">
        <v>540</v>
      </c>
      <c r="C104" s="331" t="s">
        <v>419</v>
      </c>
      <c r="D104" s="331" t="s">
        <v>420</v>
      </c>
      <c r="E104" s="331" t="s">
        <v>602</v>
      </c>
      <c r="F104" s="332" t="s">
        <v>541</v>
      </c>
      <c r="G104" s="415">
        <f>G105+G108+G107+G106</f>
        <v>4941.6</v>
      </c>
    </row>
    <row r="105" spans="1:7" s="275" customFormat="1" ht="40.5" customHeight="1">
      <c r="A105" s="333" t="s">
        <v>491</v>
      </c>
      <c r="B105" s="333" t="s">
        <v>542</v>
      </c>
      <c r="C105" s="333" t="s">
        <v>369</v>
      </c>
      <c r="D105" s="333" t="s">
        <v>420</v>
      </c>
      <c r="E105" s="333" t="s">
        <v>602</v>
      </c>
      <c r="F105" s="243" t="s">
        <v>539</v>
      </c>
      <c r="G105" s="417">
        <v>2000</v>
      </c>
    </row>
    <row r="106" spans="1:7" s="275" customFormat="1" ht="40.5" customHeight="1">
      <c r="A106" s="333" t="s">
        <v>491</v>
      </c>
      <c r="B106" s="333" t="s">
        <v>746</v>
      </c>
      <c r="C106" s="333" t="s">
        <v>369</v>
      </c>
      <c r="D106" s="333" t="s">
        <v>420</v>
      </c>
      <c r="E106" s="333" t="s">
        <v>602</v>
      </c>
      <c r="F106" s="243" t="s">
        <v>745</v>
      </c>
      <c r="G106" s="417">
        <v>300</v>
      </c>
    </row>
    <row r="107" spans="1:7" s="275" customFormat="1" ht="40.5" customHeight="1">
      <c r="A107" s="333" t="s">
        <v>491</v>
      </c>
      <c r="B107" s="333" t="s">
        <v>573</v>
      </c>
      <c r="C107" s="333" t="s">
        <v>369</v>
      </c>
      <c r="D107" s="333" t="s">
        <v>420</v>
      </c>
      <c r="E107" s="333" t="s">
        <v>602</v>
      </c>
      <c r="F107" s="243" t="s">
        <v>574</v>
      </c>
      <c r="G107" s="417">
        <v>2241.6</v>
      </c>
    </row>
    <row r="108" spans="1:7" s="275" customFormat="1" ht="24" customHeight="1">
      <c r="A108" s="333" t="s">
        <v>491</v>
      </c>
      <c r="B108" s="333" t="s">
        <v>564</v>
      </c>
      <c r="C108" s="333" t="s">
        <v>369</v>
      </c>
      <c r="D108" s="333" t="s">
        <v>420</v>
      </c>
      <c r="E108" s="333" t="s">
        <v>602</v>
      </c>
      <c r="F108" s="243" t="s">
        <v>148</v>
      </c>
      <c r="G108" s="417">
        <v>400</v>
      </c>
    </row>
    <row r="109" spans="1:7" s="275" customFormat="1" ht="18.75" customHeight="1">
      <c r="A109" s="18" t="s">
        <v>491</v>
      </c>
      <c r="B109" s="18" t="s">
        <v>178</v>
      </c>
      <c r="C109" s="18" t="s">
        <v>419</v>
      </c>
      <c r="D109" s="18" t="s">
        <v>420</v>
      </c>
      <c r="E109" s="18" t="s">
        <v>602</v>
      </c>
      <c r="F109" s="113" t="s">
        <v>505</v>
      </c>
      <c r="G109" s="419">
        <f>G110+G114+G115</f>
        <v>941.2</v>
      </c>
    </row>
    <row r="110" spans="1:7" s="20" customFormat="1" ht="30" customHeight="1">
      <c r="A110" s="16" t="s">
        <v>491</v>
      </c>
      <c r="B110" s="16" t="s">
        <v>467</v>
      </c>
      <c r="C110" s="16" t="s">
        <v>419</v>
      </c>
      <c r="D110" s="16" t="s">
        <v>420</v>
      </c>
      <c r="E110" s="16" t="s">
        <v>602</v>
      </c>
      <c r="F110" s="295" t="s">
        <v>506</v>
      </c>
      <c r="G110" s="416">
        <f>G111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G112+G113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1+2.6</f>
        <v>3.6</v>
      </c>
    </row>
    <row r="113" spans="1:7" ht="56.2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96" t="s">
        <v>498</v>
      </c>
      <c r="G113" s="417">
        <v>44.6</v>
      </c>
    </row>
    <row r="114" spans="1:7" s="20" customFormat="1" ht="35.25" customHeight="1">
      <c r="A114" s="17" t="s">
        <v>491</v>
      </c>
      <c r="B114" s="17" t="s">
        <v>466</v>
      </c>
      <c r="C114" s="17" t="s">
        <v>369</v>
      </c>
      <c r="D114" s="17" t="s">
        <v>420</v>
      </c>
      <c r="E114" s="17" t="s">
        <v>602</v>
      </c>
      <c r="F114" s="243" t="s">
        <v>150</v>
      </c>
      <c r="G114" s="417">
        <v>710</v>
      </c>
    </row>
    <row r="115" spans="1:7" s="20" customFormat="1" ht="26.25" customHeight="1">
      <c r="A115" s="17" t="s">
        <v>491</v>
      </c>
      <c r="B115" s="17" t="s">
        <v>465</v>
      </c>
      <c r="C115" s="17" t="s">
        <v>369</v>
      </c>
      <c r="D115" s="17" t="s">
        <v>420</v>
      </c>
      <c r="E115" s="17" t="s">
        <v>602</v>
      </c>
      <c r="F115" s="243" t="s">
        <v>149</v>
      </c>
      <c r="G115" s="417">
        <f>152.5+30.5</f>
        <v>183</v>
      </c>
    </row>
    <row r="116" spans="1:7" s="20" customFormat="1" ht="30" customHeight="1" hidden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492</v>
      </c>
      <c r="F116" s="243" t="s">
        <v>149</v>
      </c>
      <c r="G116" s="417"/>
    </row>
    <row r="117" spans="1:7" s="20" customFormat="1" ht="30" customHeight="1" hidden="1">
      <c r="A117" s="16" t="s">
        <v>491</v>
      </c>
      <c r="B117" s="16" t="s">
        <v>467</v>
      </c>
      <c r="C117" s="16" t="s">
        <v>419</v>
      </c>
      <c r="D117" s="16" t="s">
        <v>420</v>
      </c>
      <c r="E117" s="16" t="s">
        <v>492</v>
      </c>
      <c r="F117" s="243" t="s">
        <v>150</v>
      </c>
      <c r="G117" s="416"/>
    </row>
    <row r="118" spans="1:7" ht="28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95" t="s">
        <v>506</v>
      </c>
      <c r="G118" s="417"/>
    </row>
    <row r="119" spans="1:7" ht="31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43" t="s">
        <v>215</v>
      </c>
      <c r="G119" s="417"/>
    </row>
    <row r="120" spans="1:7" ht="53.2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6" t="s">
        <v>496</v>
      </c>
      <c r="G120" s="417"/>
    </row>
    <row r="121" spans="1:7" ht="15" customHeight="1" hidden="1">
      <c r="A121" s="17" t="s">
        <v>491</v>
      </c>
      <c r="B121" s="17" t="s">
        <v>333</v>
      </c>
      <c r="C121" s="17" t="s">
        <v>369</v>
      </c>
      <c r="D121" s="17" t="s">
        <v>420</v>
      </c>
      <c r="E121" s="17" t="s">
        <v>492</v>
      </c>
      <c r="F121" s="296" t="s">
        <v>498</v>
      </c>
      <c r="G121" s="417"/>
    </row>
    <row r="122" spans="1:7" ht="12.75" customHeight="1">
      <c r="A122" s="18" t="s">
        <v>491</v>
      </c>
      <c r="B122" s="18" t="s">
        <v>449</v>
      </c>
      <c r="C122" s="18" t="s">
        <v>369</v>
      </c>
      <c r="D122" s="18" t="s">
        <v>420</v>
      </c>
      <c r="E122" s="18" t="s">
        <v>421</v>
      </c>
      <c r="F122" s="297" t="s">
        <v>533</v>
      </c>
      <c r="G122" s="415">
        <f>G124+G128+G127</f>
        <v>0</v>
      </c>
    </row>
    <row r="123" spans="1:7" ht="54.75" customHeight="1" hidden="1">
      <c r="A123" s="17" t="s">
        <v>491</v>
      </c>
      <c r="B123" s="17" t="s">
        <v>334</v>
      </c>
      <c r="C123" s="17" t="s">
        <v>369</v>
      </c>
      <c r="D123" s="17" t="s">
        <v>420</v>
      </c>
      <c r="E123" s="17" t="s">
        <v>492</v>
      </c>
      <c r="F123" s="297" t="s">
        <v>533</v>
      </c>
      <c r="G123" s="417"/>
    </row>
    <row r="124" spans="1:7" s="275" customFormat="1" ht="51" hidden="1">
      <c r="A124" s="17" t="s">
        <v>491</v>
      </c>
      <c r="B124" s="17" t="s">
        <v>499</v>
      </c>
      <c r="C124" s="17" t="s">
        <v>369</v>
      </c>
      <c r="D124" s="17" t="s">
        <v>420</v>
      </c>
      <c r="E124" s="17" t="s">
        <v>492</v>
      </c>
      <c r="F124" s="243" t="s">
        <v>175</v>
      </c>
      <c r="G124" s="417"/>
    </row>
    <row r="125" spans="1:7" s="275" customFormat="1" ht="38.25" hidden="1">
      <c r="A125" s="17" t="s">
        <v>491</v>
      </c>
      <c r="B125" s="17" t="s">
        <v>335</v>
      </c>
      <c r="C125" s="17" t="s">
        <v>369</v>
      </c>
      <c r="D125" s="17" t="s">
        <v>420</v>
      </c>
      <c r="E125" s="17" t="s">
        <v>492</v>
      </c>
      <c r="F125" s="243" t="s">
        <v>176</v>
      </c>
      <c r="G125" s="417"/>
    </row>
    <row r="126" spans="1:7" s="275" customFormat="1" ht="51" hidden="1">
      <c r="A126" s="17" t="s">
        <v>491</v>
      </c>
      <c r="B126" s="17" t="s">
        <v>336</v>
      </c>
      <c r="C126" s="17" t="s">
        <v>369</v>
      </c>
      <c r="D126" s="17" t="s">
        <v>420</v>
      </c>
      <c r="E126" s="17" t="s">
        <v>492</v>
      </c>
      <c r="F126" s="243" t="s">
        <v>179</v>
      </c>
      <c r="G126" s="417"/>
    </row>
    <row r="127" spans="1:7" s="275" customFormat="1" ht="38.25">
      <c r="A127" s="17" t="s">
        <v>491</v>
      </c>
      <c r="B127" s="17" t="s">
        <v>673</v>
      </c>
      <c r="C127" s="17" t="s">
        <v>369</v>
      </c>
      <c r="D127" s="17" t="s">
        <v>420</v>
      </c>
      <c r="E127" s="17" t="s">
        <v>602</v>
      </c>
      <c r="F127" s="243" t="s">
        <v>674</v>
      </c>
      <c r="G127" s="417">
        <v>0</v>
      </c>
    </row>
    <row r="128" spans="1:7" s="275" customFormat="1" ht="31.5" customHeight="1">
      <c r="A128" s="17" t="s">
        <v>491</v>
      </c>
      <c r="B128" s="298" t="s">
        <v>657</v>
      </c>
      <c r="C128" s="17" t="s">
        <v>369</v>
      </c>
      <c r="D128" s="17" t="s">
        <v>420</v>
      </c>
      <c r="E128" s="17" t="s">
        <v>602</v>
      </c>
      <c r="F128" s="243" t="s">
        <v>182</v>
      </c>
      <c r="G128" s="417">
        <v>0</v>
      </c>
    </row>
    <row r="129" spans="1:7" s="275" customFormat="1" ht="31.5" customHeight="1" hidden="1">
      <c r="A129" s="17" t="s">
        <v>491</v>
      </c>
      <c r="B129" s="298" t="s">
        <v>337</v>
      </c>
      <c r="C129" s="17" t="s">
        <v>369</v>
      </c>
      <c r="D129" s="17" t="s">
        <v>420</v>
      </c>
      <c r="E129" s="17" t="s">
        <v>492</v>
      </c>
      <c r="F129" s="299" t="s">
        <v>182</v>
      </c>
      <c r="G129" s="417"/>
    </row>
    <row r="130" spans="1:7" s="275" customFormat="1" ht="39" customHeight="1" hidden="1">
      <c r="A130" s="18" t="s">
        <v>338</v>
      </c>
      <c r="B130" s="18" t="s">
        <v>418</v>
      </c>
      <c r="C130" s="18" t="s">
        <v>369</v>
      </c>
      <c r="D130" s="18" t="s">
        <v>420</v>
      </c>
      <c r="E130" s="18" t="s">
        <v>421</v>
      </c>
      <c r="F130" s="299" t="s">
        <v>183</v>
      </c>
      <c r="G130" s="415">
        <f>G131</f>
        <v>0</v>
      </c>
    </row>
    <row r="131" spans="1:7" s="275" customFormat="1" ht="70.5" customHeight="1" hidden="1">
      <c r="A131" s="17" t="s">
        <v>338</v>
      </c>
      <c r="B131" s="17" t="s">
        <v>459</v>
      </c>
      <c r="C131" s="17" t="s">
        <v>369</v>
      </c>
      <c r="D131" s="17" t="s">
        <v>420</v>
      </c>
      <c r="E131" s="17" t="s">
        <v>485</v>
      </c>
      <c r="F131" s="297" t="s">
        <v>501</v>
      </c>
      <c r="G131" s="417">
        <v>0</v>
      </c>
    </row>
    <row r="132" spans="1:7" s="275" customFormat="1" ht="39" customHeight="1" hidden="1">
      <c r="A132" s="17" t="s">
        <v>500</v>
      </c>
      <c r="B132" s="17" t="s">
        <v>459</v>
      </c>
      <c r="C132" s="17" t="s">
        <v>369</v>
      </c>
      <c r="D132" s="17" t="s">
        <v>420</v>
      </c>
      <c r="E132" s="17" t="s">
        <v>492</v>
      </c>
      <c r="F132" s="243" t="s">
        <v>296</v>
      </c>
      <c r="G132" s="417"/>
    </row>
    <row r="133" spans="1:7" ht="12.75">
      <c r="A133" s="18"/>
      <c r="B133" s="18"/>
      <c r="C133" s="18"/>
      <c r="D133" s="18"/>
      <c r="E133" s="18"/>
      <c r="F133" s="268" t="s">
        <v>502</v>
      </c>
      <c r="G133" s="367">
        <f>G83+G84</f>
        <v>43688.83</v>
      </c>
    </row>
    <row r="134" spans="1:6" ht="12.75">
      <c r="A134" s="275"/>
      <c r="B134" s="275"/>
      <c r="C134" s="275"/>
      <c r="D134" s="275"/>
      <c r="E134" s="275"/>
      <c r="F134" s="280"/>
    </row>
    <row r="135" spans="6:7" ht="12.75">
      <c r="F135" s="275"/>
      <c r="G135" s="300"/>
    </row>
    <row r="136" ht="12.75">
      <c r="G136" s="300"/>
    </row>
    <row r="137" ht="12.75">
      <c r="G137" s="301"/>
    </row>
    <row r="138" ht="12.75">
      <c r="G138" s="301"/>
    </row>
  </sheetData>
  <sheetProtection/>
  <mergeCells count="5">
    <mergeCell ref="A13:F13"/>
    <mergeCell ref="A84:F84"/>
    <mergeCell ref="A15:E15"/>
    <mergeCell ref="A16:E16"/>
    <mergeCell ref="A83:F83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1"/>
    </row>
    <row r="2" spans="9:10" ht="12.75" hidden="1">
      <c r="I2" s="472" t="s">
        <v>366</v>
      </c>
      <c r="J2" s="431"/>
    </row>
    <row r="3" spans="9:10" ht="12.75" hidden="1">
      <c r="I3" s="472" t="s">
        <v>648</v>
      </c>
      <c r="J3" s="431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739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0"/>
  <sheetViews>
    <sheetView zoomScalePageLayoutView="0" workbookViewId="0" topLeftCell="A4">
      <selection activeCell="C6" sqref="C6:G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760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27" t="s">
        <v>585</v>
      </c>
      <c r="D8" s="427"/>
      <c r="E8" s="427"/>
      <c r="F8" s="427"/>
      <c r="G8" s="427"/>
    </row>
    <row r="9" spans="1:7" ht="15.75">
      <c r="A9" s="7"/>
      <c r="B9" s="128"/>
      <c r="C9" s="427" t="s">
        <v>366</v>
      </c>
      <c r="D9" s="427"/>
      <c r="E9" s="427"/>
      <c r="F9" s="427"/>
      <c r="G9" s="427"/>
    </row>
    <row r="10" spans="1:7" ht="15.75">
      <c r="A10" s="7"/>
      <c r="B10" s="128"/>
      <c r="C10" s="427" t="s">
        <v>712</v>
      </c>
      <c r="D10" s="427"/>
      <c r="E10" s="427"/>
      <c r="F10" s="427"/>
      <c r="G10" s="427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41" t="s">
        <v>696</v>
      </c>
      <c r="B12" s="441"/>
      <c r="C12" s="441"/>
      <c r="D12" s="441"/>
      <c r="E12" s="441"/>
      <c r="F12" s="441"/>
      <c r="G12" s="441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G17+G25+G33+G63+G59</f>
        <v>14187.32162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1514.5214600000002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1514.5214600000002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1514.5214600000002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1514.5214600000002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1514.5214600000002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1514.5214600000002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v>1116.48384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v>398.03762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1009.0807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1009.0807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1009.0807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1009.0807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1009.0807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1009.0807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v>737.2728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f>222.65639+49.15151</f>
        <v>271.8079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9416.964440000002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G35+G54</f>
        <v>9416.964440000002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9413.364440000001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8224.88752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8224.88752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8224.88752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f>6053.13256-200.5</f>
        <v>5852.63256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0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v>2372.25496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G43+G48</f>
        <v>1188.47692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1160.5709200000001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</f>
        <v>1160.5709200000001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v>318.86423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v>329.89349</v>
      </c>
    </row>
    <row r="47" spans="1:7" ht="21" customHeight="1">
      <c r="A47" s="26" t="s">
        <v>731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730</v>
      </c>
      <c r="G47" s="304">
        <v>511.8132</v>
      </c>
    </row>
    <row r="48" spans="1:7" ht="16.5" customHeight="1">
      <c r="A48" s="26" t="s">
        <v>45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235</v>
      </c>
      <c r="G48" s="304">
        <f>G49+G51</f>
        <v>27.906</v>
      </c>
    </row>
    <row r="49" spans="1:7" ht="16.5" customHeight="1" hidden="1">
      <c r="A49" s="26" t="s">
        <v>236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237</v>
      </c>
      <c r="G49" s="304">
        <f>G50</f>
        <v>0</v>
      </c>
    </row>
    <row r="50" spans="1:7" ht="66.75" customHeight="1" hidden="1">
      <c r="A50" s="182" t="s">
        <v>238</v>
      </c>
      <c r="B50" s="37" t="s">
        <v>155</v>
      </c>
      <c r="C50" s="24" t="s">
        <v>358</v>
      </c>
      <c r="D50" s="24" t="s">
        <v>360</v>
      </c>
      <c r="E50" s="48" t="s">
        <v>192</v>
      </c>
      <c r="F50" s="24" t="s">
        <v>295</v>
      </c>
      <c r="G50" s="304"/>
    </row>
    <row r="51" spans="1:7" ht="18" customHeight="1">
      <c r="A51" s="28" t="s">
        <v>239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198</v>
      </c>
      <c r="G51" s="304">
        <f>G52+G53</f>
        <v>27.906</v>
      </c>
    </row>
    <row r="52" spans="1:7" ht="17.25" customHeight="1">
      <c r="A52" s="28" t="s">
        <v>240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379</v>
      </c>
      <c r="G52" s="304">
        <v>12</v>
      </c>
    </row>
    <row r="53" spans="1:7" ht="17.25" customHeight="1">
      <c r="A53" s="28" t="s">
        <v>201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200</v>
      </c>
      <c r="G53" s="304">
        <f>14.406+1.5</f>
        <v>15.906</v>
      </c>
    </row>
    <row r="54" spans="1:7" ht="29.25" customHeight="1">
      <c r="A54" s="66" t="s">
        <v>241</v>
      </c>
      <c r="B54" s="36" t="s">
        <v>155</v>
      </c>
      <c r="C54" s="50" t="s">
        <v>358</v>
      </c>
      <c r="D54" s="50" t="s">
        <v>360</v>
      </c>
      <c r="E54" s="74" t="s">
        <v>116</v>
      </c>
      <c r="F54" s="50"/>
      <c r="G54" s="173">
        <f>G55</f>
        <v>3.6</v>
      </c>
    </row>
    <row r="55" spans="1:7" ht="30.75" customHeight="1">
      <c r="A55" s="183" t="s">
        <v>204</v>
      </c>
      <c r="B55" s="44" t="s">
        <v>155</v>
      </c>
      <c r="C55" s="45" t="s">
        <v>358</v>
      </c>
      <c r="D55" s="45" t="s">
        <v>360</v>
      </c>
      <c r="E55" s="51" t="s">
        <v>115</v>
      </c>
      <c r="F55" s="45"/>
      <c r="G55" s="175">
        <f>G56</f>
        <v>3.6</v>
      </c>
    </row>
    <row r="56" spans="1:7" ht="30.75" customHeight="1">
      <c r="A56" s="28" t="s">
        <v>232</v>
      </c>
      <c r="B56" s="37" t="s">
        <v>155</v>
      </c>
      <c r="C56" s="45" t="s">
        <v>358</v>
      </c>
      <c r="D56" s="45" t="s">
        <v>360</v>
      </c>
      <c r="E56" s="51" t="s">
        <v>115</v>
      </c>
      <c r="F56" s="29" t="s">
        <v>233</v>
      </c>
      <c r="G56" s="175">
        <f>G57</f>
        <v>3.6</v>
      </c>
    </row>
    <row r="57" spans="1:7" ht="30.75" customHeight="1">
      <c r="A57" s="125" t="s">
        <v>234</v>
      </c>
      <c r="B57" s="37" t="s">
        <v>155</v>
      </c>
      <c r="C57" s="24" t="s">
        <v>358</v>
      </c>
      <c r="D57" s="24" t="s">
        <v>360</v>
      </c>
      <c r="E57" s="48" t="s">
        <v>115</v>
      </c>
      <c r="F57" s="24" t="s">
        <v>195</v>
      </c>
      <c r="G57" s="181">
        <f>G58</f>
        <v>3.6</v>
      </c>
    </row>
    <row r="58" spans="1:7" ht="25.5" customHeight="1">
      <c r="A58" s="26" t="s">
        <v>453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377</v>
      </c>
      <c r="G58" s="181">
        <f>1+2.6</f>
        <v>3.6</v>
      </c>
    </row>
    <row r="59" spans="1:7" ht="25.5" customHeight="1">
      <c r="A59" s="64" t="s">
        <v>754</v>
      </c>
      <c r="B59" s="58" t="s">
        <v>155</v>
      </c>
      <c r="C59" s="50" t="s">
        <v>358</v>
      </c>
      <c r="D59" s="50" t="s">
        <v>755</v>
      </c>
      <c r="E59" s="74" t="s">
        <v>116</v>
      </c>
      <c r="F59" s="24"/>
      <c r="G59" s="173">
        <f>G60</f>
        <v>203.64</v>
      </c>
    </row>
    <row r="60" spans="1:7" ht="25.5" customHeight="1">
      <c r="A60" s="28" t="s">
        <v>232</v>
      </c>
      <c r="B60" s="37" t="s">
        <v>155</v>
      </c>
      <c r="C60" s="29" t="s">
        <v>358</v>
      </c>
      <c r="D60" s="29" t="s">
        <v>755</v>
      </c>
      <c r="E60" s="48" t="s">
        <v>756</v>
      </c>
      <c r="F60" s="24" t="s">
        <v>233</v>
      </c>
      <c r="G60" s="181">
        <f>G61</f>
        <v>203.64</v>
      </c>
    </row>
    <row r="61" spans="1:7" ht="25.5" customHeight="1">
      <c r="A61" s="125" t="s">
        <v>234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195</v>
      </c>
      <c r="G61" s="181">
        <f>G62</f>
        <v>203.64</v>
      </c>
    </row>
    <row r="62" spans="1:7" ht="25.5" customHeight="1">
      <c r="A62" s="26" t="s">
        <v>453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377</v>
      </c>
      <c r="G62" s="181">
        <f>208-4.36</f>
        <v>203.64</v>
      </c>
    </row>
    <row r="63" spans="1:7" s="160" customFormat="1" ht="14.25" customHeight="1">
      <c r="A63" s="54" t="s">
        <v>382</v>
      </c>
      <c r="B63" s="36" t="s">
        <v>155</v>
      </c>
      <c r="C63" s="101" t="s">
        <v>358</v>
      </c>
      <c r="D63" s="101" t="s">
        <v>369</v>
      </c>
      <c r="E63" s="148"/>
      <c r="F63" s="101"/>
      <c r="G63" s="336">
        <f>G64+G75</f>
        <v>2043.11502</v>
      </c>
    </row>
    <row r="64" spans="1:7" ht="29.25" customHeight="1">
      <c r="A64" s="66" t="s">
        <v>241</v>
      </c>
      <c r="B64" s="58" t="s">
        <v>155</v>
      </c>
      <c r="C64" s="50" t="s">
        <v>358</v>
      </c>
      <c r="D64" s="50" t="s">
        <v>369</v>
      </c>
      <c r="E64" s="74" t="s">
        <v>116</v>
      </c>
      <c r="F64" s="50"/>
      <c r="G64" s="347">
        <f>G65</f>
        <v>183</v>
      </c>
    </row>
    <row r="65" spans="1:7" s="139" customFormat="1" ht="29.25" customHeight="1">
      <c r="A65" s="184" t="s">
        <v>205</v>
      </c>
      <c r="B65" s="37" t="s">
        <v>155</v>
      </c>
      <c r="C65" s="62" t="s">
        <v>358</v>
      </c>
      <c r="D65" s="62" t="s">
        <v>369</v>
      </c>
      <c r="E65" s="51" t="s">
        <v>603</v>
      </c>
      <c r="F65" s="62"/>
      <c r="G65" s="324">
        <f>G66+G70</f>
        <v>183</v>
      </c>
    </row>
    <row r="66" spans="1:15" s="139" customFormat="1" ht="43.5" customHeight="1">
      <c r="A66" s="59" t="s">
        <v>228</v>
      </c>
      <c r="B66" s="37" t="s">
        <v>155</v>
      </c>
      <c r="C66" s="40" t="s">
        <v>358</v>
      </c>
      <c r="D66" s="40" t="s">
        <v>369</v>
      </c>
      <c r="E66" s="71" t="s">
        <v>603</v>
      </c>
      <c r="F66" s="40" t="s">
        <v>536</v>
      </c>
      <c r="G66" s="324">
        <f>G67</f>
        <v>119.93303</v>
      </c>
      <c r="O66" s="341"/>
    </row>
    <row r="67" spans="1:15" s="341" customFormat="1" ht="17.25" customHeight="1">
      <c r="A67" s="337" t="s">
        <v>194</v>
      </c>
      <c r="B67" s="338" t="s">
        <v>155</v>
      </c>
      <c r="C67" s="339" t="s">
        <v>358</v>
      </c>
      <c r="D67" s="339" t="s">
        <v>369</v>
      </c>
      <c r="E67" s="340" t="s">
        <v>603</v>
      </c>
      <c r="F67" s="339" t="s">
        <v>460</v>
      </c>
      <c r="G67" s="360">
        <f>G68+G69</f>
        <v>119.93303</v>
      </c>
      <c r="O67" s="4"/>
    </row>
    <row r="68" spans="1:7" ht="15.75">
      <c r="A68" s="125" t="s">
        <v>186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373</v>
      </c>
      <c r="G68" s="304">
        <v>89.40606</v>
      </c>
    </row>
    <row r="69" spans="1:7" ht="38.25">
      <c r="A69" s="125" t="s">
        <v>188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189</v>
      </c>
      <c r="G69" s="304">
        <v>30.52697</v>
      </c>
    </row>
    <row r="70" spans="1:7" ht="25.5">
      <c r="A70" s="28" t="s">
        <v>232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233</v>
      </c>
      <c r="G70" s="304">
        <f>G71</f>
        <v>63.06697</v>
      </c>
    </row>
    <row r="71" spans="1:7" ht="25.5">
      <c r="A71" s="125" t="s">
        <v>196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195</v>
      </c>
      <c r="G71" s="304">
        <f>G72+G73+G74</f>
        <v>63.06697</v>
      </c>
    </row>
    <row r="72" spans="1:7" ht="25.5">
      <c r="A72" s="26" t="s">
        <v>375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376</v>
      </c>
      <c r="G72" s="364">
        <v>8.659</v>
      </c>
    </row>
    <row r="73" spans="1:7" ht="28.5" customHeight="1">
      <c r="A73" s="26" t="s">
        <v>453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377</v>
      </c>
      <c r="G73" s="304">
        <f>38.50497-10</f>
        <v>28.50497</v>
      </c>
    </row>
    <row r="74" spans="1:7" ht="28.5" customHeight="1">
      <c r="A74" s="26" t="s">
        <v>731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730</v>
      </c>
      <c r="G74" s="304">
        <f>15.903+10</f>
        <v>25.903</v>
      </c>
    </row>
    <row r="75" spans="1:7" s="185" customFormat="1" ht="28.5" customHeight="1">
      <c r="A75" s="64" t="s">
        <v>207</v>
      </c>
      <c r="B75" s="58" t="s">
        <v>155</v>
      </c>
      <c r="C75" s="69" t="s">
        <v>358</v>
      </c>
      <c r="D75" s="69" t="s">
        <v>369</v>
      </c>
      <c r="E75" s="74" t="s">
        <v>118</v>
      </c>
      <c r="F75" s="50"/>
      <c r="G75" s="320">
        <f>G81+G101+G76+G85+G89+G92+G95+G105</f>
        <v>1860.11502</v>
      </c>
    </row>
    <row r="76" spans="1:27" s="185" customFormat="1" ht="28.5" customHeight="1" hidden="1">
      <c r="A76" s="46" t="s">
        <v>265</v>
      </c>
      <c r="B76" s="44" t="s">
        <v>155</v>
      </c>
      <c r="C76" s="312" t="s">
        <v>358</v>
      </c>
      <c r="D76" s="312" t="s">
        <v>369</v>
      </c>
      <c r="E76" s="313" t="s">
        <v>266</v>
      </c>
      <c r="F76" s="50"/>
      <c r="G76" s="305">
        <f>G77</f>
        <v>0</v>
      </c>
      <c r="H76" s="318"/>
      <c r="I76" s="318"/>
      <c r="J76" s="318"/>
      <c r="K76" s="318"/>
      <c r="L76" s="318"/>
      <c r="M76" s="315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</row>
    <row r="77" spans="1:27" s="185" customFormat="1" ht="15.75" hidden="1">
      <c r="A77" s="26" t="s">
        <v>45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235</v>
      </c>
      <c r="G77" s="124">
        <f>G78</f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27" s="185" customFormat="1" ht="15.75" hidden="1">
      <c r="A78" s="26" t="s">
        <v>236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237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295</v>
      </c>
      <c r="G79" s="124"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7" s="185" customFormat="1" ht="28.5" customHeight="1" hidden="1">
      <c r="A80" s="64"/>
      <c r="B80" s="58"/>
      <c r="C80" s="69"/>
      <c r="D80" s="69"/>
      <c r="E80" s="74"/>
      <c r="F80" s="50"/>
      <c r="G80" s="173"/>
    </row>
    <row r="81" spans="1:7" s="139" customFormat="1" ht="28.5" customHeight="1">
      <c r="A81" s="46" t="s">
        <v>208</v>
      </c>
      <c r="B81" s="44" t="s">
        <v>155</v>
      </c>
      <c r="C81" s="62" t="s">
        <v>358</v>
      </c>
      <c r="D81" s="62" t="s">
        <v>369</v>
      </c>
      <c r="E81" s="51" t="s">
        <v>119</v>
      </c>
      <c r="F81" s="45"/>
      <c r="G81" s="351">
        <f>G82</f>
        <v>60</v>
      </c>
    </row>
    <row r="82" spans="1:7" s="139" customFormat="1" ht="28.5" customHeight="1">
      <c r="A82" s="28" t="s">
        <v>232</v>
      </c>
      <c r="B82" s="37" t="s">
        <v>155</v>
      </c>
      <c r="C82" s="40" t="s">
        <v>358</v>
      </c>
      <c r="D82" s="40" t="s">
        <v>369</v>
      </c>
      <c r="E82" s="71" t="s">
        <v>119</v>
      </c>
      <c r="F82" s="29" t="s">
        <v>233</v>
      </c>
      <c r="G82" s="351">
        <f>G83</f>
        <v>60</v>
      </c>
    </row>
    <row r="83" spans="1:7" s="139" customFormat="1" ht="28.5" customHeight="1">
      <c r="A83" s="125" t="s">
        <v>234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195</v>
      </c>
      <c r="G83" s="351">
        <f>G84</f>
        <v>60</v>
      </c>
    </row>
    <row r="84" spans="1:7" ht="27" customHeight="1">
      <c r="A84" s="26" t="s">
        <v>453</v>
      </c>
      <c r="B84" s="37" t="s">
        <v>155</v>
      </c>
      <c r="C84" s="40" t="s">
        <v>358</v>
      </c>
      <c r="D84" s="25" t="s">
        <v>369</v>
      </c>
      <c r="E84" s="48" t="s">
        <v>119</v>
      </c>
      <c r="F84" s="24" t="s">
        <v>377</v>
      </c>
      <c r="G84" s="303">
        <f>40+20</f>
        <v>60</v>
      </c>
    </row>
    <row r="85" spans="1:7" s="139" customFormat="1" ht="27" customHeight="1">
      <c r="A85" s="46" t="s">
        <v>555</v>
      </c>
      <c r="B85" s="44" t="s">
        <v>155</v>
      </c>
      <c r="C85" s="62" t="s">
        <v>358</v>
      </c>
      <c r="D85" s="62" t="s">
        <v>369</v>
      </c>
      <c r="E85" s="51" t="s">
        <v>556</v>
      </c>
      <c r="F85" s="45"/>
      <c r="G85" s="305">
        <f>G86</f>
        <v>0</v>
      </c>
    </row>
    <row r="86" spans="1:7" ht="27" customHeight="1">
      <c r="A86" s="26" t="s">
        <v>557</v>
      </c>
      <c r="B86" s="37" t="s">
        <v>155</v>
      </c>
      <c r="C86" s="40" t="s">
        <v>358</v>
      </c>
      <c r="D86" s="40" t="s">
        <v>369</v>
      </c>
      <c r="E86" s="71" t="s">
        <v>556</v>
      </c>
      <c r="F86" s="24" t="s">
        <v>233</v>
      </c>
      <c r="G86" s="304">
        <f>G87</f>
        <v>0</v>
      </c>
    </row>
    <row r="87" spans="1:7" ht="27" customHeight="1">
      <c r="A87" s="26"/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195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377</v>
      </c>
      <c r="G88" s="304">
        <v>0</v>
      </c>
    </row>
    <row r="89" spans="1:7" ht="27" customHeight="1">
      <c r="A89" s="46" t="s">
        <v>555</v>
      </c>
      <c r="B89" s="44" t="s">
        <v>155</v>
      </c>
      <c r="C89" s="62" t="s">
        <v>358</v>
      </c>
      <c r="D89" s="62" t="s">
        <v>369</v>
      </c>
      <c r="E89" s="51" t="s">
        <v>559</v>
      </c>
      <c r="F89" s="24" t="s">
        <v>233</v>
      </c>
      <c r="G89" s="304">
        <f>G90</f>
        <v>0</v>
      </c>
    </row>
    <row r="90" spans="1:7" ht="27" customHeight="1">
      <c r="A90" s="26" t="s">
        <v>558</v>
      </c>
      <c r="B90" s="37" t="s">
        <v>155</v>
      </c>
      <c r="C90" s="40" t="s">
        <v>358</v>
      </c>
      <c r="D90" s="40" t="s">
        <v>369</v>
      </c>
      <c r="E90" s="71" t="s">
        <v>559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377</v>
      </c>
      <c r="G91" s="304">
        <v>0</v>
      </c>
    </row>
    <row r="92" spans="1:7" ht="27" customHeight="1">
      <c r="A92" s="46" t="s">
        <v>555</v>
      </c>
      <c r="B92" s="37" t="s">
        <v>155</v>
      </c>
      <c r="C92" s="40" t="s">
        <v>358</v>
      </c>
      <c r="D92" s="40" t="s">
        <v>369</v>
      </c>
      <c r="E92" s="51" t="s">
        <v>561</v>
      </c>
      <c r="F92" s="24" t="s">
        <v>233</v>
      </c>
      <c r="G92" s="304">
        <f>G93</f>
        <v>0</v>
      </c>
    </row>
    <row r="93" spans="1:7" ht="27" customHeight="1">
      <c r="A93" s="26" t="s">
        <v>560</v>
      </c>
      <c r="B93" s="37" t="s">
        <v>155</v>
      </c>
      <c r="C93" s="40" t="s">
        <v>358</v>
      </c>
      <c r="D93" s="40" t="s">
        <v>369</v>
      </c>
      <c r="E93" s="71" t="s">
        <v>561</v>
      </c>
      <c r="F93" s="24" t="s">
        <v>195</v>
      </c>
      <c r="G93" s="304">
        <f>G94</f>
        <v>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377</v>
      </c>
      <c r="G94" s="304">
        <v>0</v>
      </c>
    </row>
    <row r="95" spans="1:7" ht="18" customHeight="1">
      <c r="A95" s="46" t="s">
        <v>555</v>
      </c>
      <c r="B95" s="37" t="s">
        <v>155</v>
      </c>
      <c r="C95" s="40" t="s">
        <v>358</v>
      </c>
      <c r="D95" s="40" t="s">
        <v>369</v>
      </c>
      <c r="E95" s="51" t="s">
        <v>576</v>
      </c>
      <c r="F95" s="24"/>
      <c r="G95" s="304">
        <f>G96</f>
        <v>293.76099999999997</v>
      </c>
    </row>
    <row r="96" spans="1:7" ht="18.75" customHeight="1">
      <c r="A96" s="28" t="s">
        <v>720</v>
      </c>
      <c r="B96" s="37" t="s">
        <v>155</v>
      </c>
      <c r="C96" s="40" t="s">
        <v>358</v>
      </c>
      <c r="D96" s="40" t="s">
        <v>369</v>
      </c>
      <c r="E96" s="71" t="s">
        <v>576</v>
      </c>
      <c r="F96" s="24" t="s">
        <v>233</v>
      </c>
      <c r="G96" s="304">
        <f>G97</f>
        <v>293.76099999999997</v>
      </c>
    </row>
    <row r="97" spans="1:7" ht="27" customHeight="1">
      <c r="A97" s="26"/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195</v>
      </c>
      <c r="G97" s="304">
        <f>G98</f>
        <v>293.76099999999997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377</v>
      </c>
      <c r="G98" s="304">
        <f>108.761+75+110</f>
        <v>293.76099999999997</v>
      </c>
    </row>
    <row r="99" spans="1:7" ht="27" customHeight="1" hidden="1">
      <c r="A99" s="26"/>
      <c r="B99" s="37"/>
      <c r="C99" s="40"/>
      <c r="D99" s="40"/>
      <c r="E99" s="71"/>
      <c r="F99" s="24"/>
      <c r="G99" s="303"/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16.5" customHeight="1">
      <c r="A101" s="46" t="s">
        <v>242</v>
      </c>
      <c r="B101" s="44" t="s">
        <v>155</v>
      </c>
      <c r="C101" s="62" t="s">
        <v>358</v>
      </c>
      <c r="D101" s="62" t="s">
        <v>369</v>
      </c>
      <c r="E101" s="51" t="s">
        <v>243</v>
      </c>
      <c r="F101" s="45"/>
      <c r="G101" s="351">
        <f>G102</f>
        <v>0</v>
      </c>
    </row>
    <row r="102" spans="1:7" ht="17.25" customHeight="1">
      <c r="A102" s="26" t="s">
        <v>45</v>
      </c>
      <c r="B102" s="37" t="s">
        <v>155</v>
      </c>
      <c r="C102" s="40" t="s">
        <v>358</v>
      </c>
      <c r="D102" s="25" t="s">
        <v>369</v>
      </c>
      <c r="E102" s="48" t="s">
        <v>243</v>
      </c>
      <c r="F102" s="24" t="s">
        <v>235</v>
      </c>
      <c r="G102" s="303">
        <f>G103</f>
        <v>0</v>
      </c>
    </row>
    <row r="103" spans="1:7" ht="18" customHeight="1">
      <c r="A103" s="28" t="s">
        <v>239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198</v>
      </c>
      <c r="G103" s="303">
        <f>G104</f>
        <v>0</v>
      </c>
    </row>
    <row r="104" spans="1:7" ht="15.75" customHeight="1">
      <c r="A104" s="26" t="s">
        <v>201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200</v>
      </c>
      <c r="G104" s="303">
        <v>0</v>
      </c>
    </row>
    <row r="105" spans="1:7" ht="15.75" customHeight="1">
      <c r="A105" s="46" t="s">
        <v>579</v>
      </c>
      <c r="B105" s="44" t="s">
        <v>155</v>
      </c>
      <c r="C105" s="62" t="s">
        <v>358</v>
      </c>
      <c r="D105" s="62" t="s">
        <v>369</v>
      </c>
      <c r="E105" s="51" t="s">
        <v>266</v>
      </c>
      <c r="F105" s="45"/>
      <c r="G105" s="305">
        <f>G106</f>
        <v>1506.35402</v>
      </c>
    </row>
    <row r="106" spans="1:7" ht="15.75" customHeight="1">
      <c r="A106" s="26" t="s">
        <v>578</v>
      </c>
      <c r="B106" s="37" t="s">
        <v>155</v>
      </c>
      <c r="C106" s="40" t="s">
        <v>358</v>
      </c>
      <c r="D106" s="25" t="s">
        <v>369</v>
      </c>
      <c r="E106" s="48" t="s">
        <v>266</v>
      </c>
      <c r="F106" s="24" t="s">
        <v>235</v>
      </c>
      <c r="G106" s="304">
        <f>G107</f>
        <v>1506.35402</v>
      </c>
    </row>
    <row r="107" spans="1:7" ht="15.75" customHeight="1">
      <c r="A107" s="26"/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237</v>
      </c>
      <c r="G107" s="304">
        <f>G108</f>
        <v>1506.35402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295</v>
      </c>
      <c r="G108" s="304">
        <f>871.85402+600+36-1.5</f>
        <v>1506.35402</v>
      </c>
    </row>
    <row r="109" spans="1:7" s="189" customFormat="1" ht="15" customHeight="1">
      <c r="A109" s="186" t="s">
        <v>383</v>
      </c>
      <c r="B109" s="36" t="s">
        <v>155</v>
      </c>
      <c r="C109" s="187" t="s">
        <v>359</v>
      </c>
      <c r="D109" s="187"/>
      <c r="E109" s="48"/>
      <c r="F109" s="187"/>
      <c r="G109" s="350">
        <f>G110</f>
        <v>710</v>
      </c>
    </row>
    <row r="110" spans="1:7" s="68" customFormat="1" ht="15" customHeight="1">
      <c r="A110" s="190" t="s">
        <v>384</v>
      </c>
      <c r="B110" s="36" t="s">
        <v>155</v>
      </c>
      <c r="C110" s="101" t="s">
        <v>359</v>
      </c>
      <c r="D110" s="101" t="s">
        <v>361</v>
      </c>
      <c r="E110" s="148"/>
      <c r="F110" s="101"/>
      <c r="G110" s="327">
        <f>G111</f>
        <v>710</v>
      </c>
    </row>
    <row r="111" spans="1:7" ht="30" customHeight="1">
      <c r="A111" s="66" t="s">
        <v>241</v>
      </c>
      <c r="B111" s="58" t="s">
        <v>155</v>
      </c>
      <c r="C111" s="69" t="s">
        <v>359</v>
      </c>
      <c r="D111" s="69" t="s">
        <v>361</v>
      </c>
      <c r="E111" s="74" t="s">
        <v>116</v>
      </c>
      <c r="F111" s="69"/>
      <c r="G111" s="344">
        <f>G112</f>
        <v>710</v>
      </c>
    </row>
    <row r="112" spans="1:7" s="139" customFormat="1" ht="27.75" customHeight="1">
      <c r="A112" s="184" t="s">
        <v>385</v>
      </c>
      <c r="B112" s="37" t="s">
        <v>155</v>
      </c>
      <c r="C112" s="62" t="s">
        <v>359</v>
      </c>
      <c r="D112" s="62" t="s">
        <v>361</v>
      </c>
      <c r="E112" s="51" t="s">
        <v>120</v>
      </c>
      <c r="F112" s="62"/>
      <c r="G112" s="324">
        <f>G113+G118</f>
        <v>710</v>
      </c>
    </row>
    <row r="113" spans="1:7" s="139" customFormat="1" ht="42" customHeight="1">
      <c r="A113" s="59" t="s">
        <v>228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40" t="s">
        <v>536</v>
      </c>
      <c r="G113" s="324">
        <f>G114</f>
        <v>677.25005</v>
      </c>
    </row>
    <row r="114" spans="1:7" ht="20.25" customHeight="1">
      <c r="A114" s="125" t="s">
        <v>194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5" t="s">
        <v>460</v>
      </c>
      <c r="G114" s="328">
        <f>G115+G116+G117</f>
        <v>677.25005</v>
      </c>
    </row>
    <row r="115" spans="1:7" ht="25.5">
      <c r="A115" s="125" t="s">
        <v>452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373</v>
      </c>
      <c r="G115" s="304">
        <v>525.23101</v>
      </c>
    </row>
    <row r="116" spans="1:7" ht="15.75">
      <c r="A116" s="125" t="s">
        <v>197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374</v>
      </c>
      <c r="G116" s="303">
        <v>0</v>
      </c>
    </row>
    <row r="117" spans="1:7" ht="38.25">
      <c r="A117" s="125" t="s">
        <v>188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189</v>
      </c>
      <c r="G117" s="304">
        <v>152.01904</v>
      </c>
    </row>
    <row r="118" spans="1:7" ht="28.5" customHeight="1">
      <c r="A118" s="28" t="s">
        <v>232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233</v>
      </c>
      <c r="G118" s="304">
        <f>G119</f>
        <v>32.74995</v>
      </c>
    </row>
    <row r="119" spans="1:7" ht="25.5">
      <c r="A119" s="125" t="s">
        <v>234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195</v>
      </c>
      <c r="G119" s="304">
        <f>G120+G121+G122</f>
        <v>32.74995</v>
      </c>
    </row>
    <row r="120" spans="1:7" s="139" customFormat="1" ht="25.5">
      <c r="A120" s="26" t="s">
        <v>375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376</v>
      </c>
      <c r="G120" s="364">
        <v>10.544</v>
      </c>
    </row>
    <row r="121" spans="1:7" ht="29.25" customHeight="1">
      <c r="A121" s="26" t="s">
        <v>453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377</v>
      </c>
      <c r="G121" s="304">
        <v>4</v>
      </c>
    </row>
    <row r="122" spans="1:7" ht="24.75" customHeight="1">
      <c r="A122" s="26" t="s">
        <v>731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730</v>
      </c>
      <c r="G122" s="304">
        <v>18.20595</v>
      </c>
    </row>
    <row r="123" spans="1:7" s="195" customFormat="1" ht="27.75" customHeight="1">
      <c r="A123" s="192" t="s">
        <v>386</v>
      </c>
      <c r="B123" s="36" t="s">
        <v>155</v>
      </c>
      <c r="C123" s="193" t="s">
        <v>361</v>
      </c>
      <c r="D123" s="193"/>
      <c r="E123" s="48"/>
      <c r="F123" s="193"/>
      <c r="G123" s="346">
        <f aca="true" t="shared" si="0" ref="G123:G128">G124</f>
        <v>229</v>
      </c>
    </row>
    <row r="124" spans="1:7" s="68" customFormat="1" ht="27.75" customHeight="1">
      <c r="A124" s="54" t="s">
        <v>388</v>
      </c>
      <c r="B124" s="36" t="s">
        <v>155</v>
      </c>
      <c r="C124" s="34" t="s">
        <v>361</v>
      </c>
      <c r="D124" s="34" t="s">
        <v>362</v>
      </c>
      <c r="E124" s="148"/>
      <c r="F124" s="34"/>
      <c r="G124" s="327">
        <f t="shared" si="0"/>
        <v>229</v>
      </c>
    </row>
    <row r="125" spans="1:7" s="185" customFormat="1" ht="26.25" customHeight="1">
      <c r="A125" s="64" t="s">
        <v>207</v>
      </c>
      <c r="B125" s="58" t="s">
        <v>155</v>
      </c>
      <c r="C125" s="50" t="s">
        <v>361</v>
      </c>
      <c r="D125" s="50" t="s">
        <v>362</v>
      </c>
      <c r="E125" s="74" t="s">
        <v>118</v>
      </c>
      <c r="F125" s="50"/>
      <c r="G125" s="347">
        <f>G126+G132+G130</f>
        <v>229</v>
      </c>
    </row>
    <row r="126" spans="1:7" s="139" customFormat="1" ht="28.5" customHeight="1">
      <c r="A126" s="46" t="s">
        <v>209</v>
      </c>
      <c r="B126" s="37" t="s">
        <v>155</v>
      </c>
      <c r="C126" s="45" t="s">
        <v>361</v>
      </c>
      <c r="D126" s="45" t="s">
        <v>362</v>
      </c>
      <c r="E126" s="51" t="s">
        <v>121</v>
      </c>
      <c r="F126" s="45"/>
      <c r="G126" s="324">
        <f t="shared" si="0"/>
        <v>229</v>
      </c>
    </row>
    <row r="127" spans="1:7" s="139" customFormat="1" ht="28.5" customHeight="1">
      <c r="A127" s="28" t="s">
        <v>232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9" t="s">
        <v>233</v>
      </c>
      <c r="G127" s="324">
        <f t="shared" si="0"/>
        <v>229</v>
      </c>
    </row>
    <row r="128" spans="1:7" s="139" customFormat="1" ht="28.5" customHeight="1">
      <c r="A128" s="125" t="s">
        <v>234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195</v>
      </c>
      <c r="G128" s="324">
        <f t="shared" si="0"/>
        <v>229</v>
      </c>
    </row>
    <row r="129" spans="1:7" ht="27" customHeight="1">
      <c r="A129" s="26" t="s">
        <v>453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4" t="s">
        <v>377</v>
      </c>
      <c r="G129" s="328">
        <f>40+5+34+150</f>
        <v>229</v>
      </c>
    </row>
    <row r="130" spans="1:7" ht="38.25" customHeight="1">
      <c r="A130" s="46" t="s">
        <v>678</v>
      </c>
      <c r="B130" s="37" t="s">
        <v>535</v>
      </c>
      <c r="C130" s="24" t="s">
        <v>361</v>
      </c>
      <c r="D130" s="24" t="s">
        <v>362</v>
      </c>
      <c r="E130" s="48" t="s">
        <v>679</v>
      </c>
      <c r="F130" s="24"/>
      <c r="G130" s="328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 t="s">
        <v>377</v>
      </c>
      <c r="G131" s="328">
        <v>0</v>
      </c>
    </row>
    <row r="132" spans="1:7" s="139" customFormat="1" ht="40.5" customHeight="1">
      <c r="A132" s="46" t="s">
        <v>646</v>
      </c>
      <c r="B132" s="37" t="s">
        <v>535</v>
      </c>
      <c r="C132" s="24" t="s">
        <v>361</v>
      </c>
      <c r="D132" s="24" t="s">
        <v>362</v>
      </c>
      <c r="E132" s="48" t="s">
        <v>647</v>
      </c>
      <c r="F132" s="24"/>
      <c r="G132" s="324">
        <f>G133</f>
        <v>0</v>
      </c>
    </row>
    <row r="133" spans="1:7" ht="27" customHeight="1">
      <c r="A133" s="26" t="s">
        <v>453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 t="s">
        <v>377</v>
      </c>
      <c r="G133" s="328">
        <v>0</v>
      </c>
    </row>
    <row r="134" spans="1:7" s="195" customFormat="1" ht="15.75" customHeight="1">
      <c r="A134" s="186" t="s">
        <v>389</v>
      </c>
      <c r="B134" s="36" t="s">
        <v>155</v>
      </c>
      <c r="C134" s="193" t="s">
        <v>360</v>
      </c>
      <c r="D134" s="193"/>
      <c r="E134" s="48"/>
      <c r="F134" s="193"/>
      <c r="G134" s="368">
        <f>G135+G151+G169+G141</f>
        <v>3377.42399</v>
      </c>
    </row>
    <row r="135" spans="1:7" s="68" customFormat="1" ht="15" customHeight="1">
      <c r="A135" s="196" t="s">
        <v>368</v>
      </c>
      <c r="B135" s="36" t="s">
        <v>155</v>
      </c>
      <c r="C135" s="34" t="s">
        <v>360</v>
      </c>
      <c r="D135" s="34" t="s">
        <v>363</v>
      </c>
      <c r="E135" s="148"/>
      <c r="F135" s="34"/>
      <c r="G135" s="349">
        <f>G136</f>
        <v>44.6</v>
      </c>
    </row>
    <row r="136" spans="1:9" s="185" customFormat="1" ht="36.75" customHeight="1">
      <c r="A136" s="66" t="s">
        <v>241</v>
      </c>
      <c r="B136" s="58" t="s">
        <v>155</v>
      </c>
      <c r="C136" s="69" t="s">
        <v>360</v>
      </c>
      <c r="D136" s="69" t="s">
        <v>363</v>
      </c>
      <c r="E136" s="74" t="s">
        <v>116</v>
      </c>
      <c r="F136" s="69"/>
      <c r="G136" s="347">
        <f>G137</f>
        <v>44.6</v>
      </c>
      <c r="I136" s="197"/>
    </row>
    <row r="137" spans="1:7" s="139" customFormat="1" ht="52.5" customHeight="1">
      <c r="A137" s="28" t="s">
        <v>644</v>
      </c>
      <c r="B137" s="44" t="s">
        <v>155</v>
      </c>
      <c r="C137" s="45" t="s">
        <v>360</v>
      </c>
      <c r="D137" s="45" t="s">
        <v>363</v>
      </c>
      <c r="E137" s="51" t="s">
        <v>122</v>
      </c>
      <c r="F137" s="45"/>
      <c r="G137" s="348">
        <f>G138</f>
        <v>44.6</v>
      </c>
    </row>
    <row r="138" spans="1:7" s="139" customFormat="1" ht="27.75" customHeight="1">
      <c r="A138" s="28" t="s">
        <v>232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9" t="s">
        <v>233</v>
      </c>
      <c r="G138" s="348">
        <f>G139</f>
        <v>44.6</v>
      </c>
    </row>
    <row r="139" spans="1:7" s="139" customFormat="1" ht="27" customHeight="1">
      <c r="A139" s="125" t="s">
        <v>234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195</v>
      </c>
      <c r="G139" s="348">
        <f>G140</f>
        <v>44.6</v>
      </c>
    </row>
    <row r="140" spans="1:7" ht="25.5" customHeight="1">
      <c r="A140" s="26" t="s">
        <v>453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4" t="s">
        <v>377</v>
      </c>
      <c r="G140" s="348">
        <v>44.6</v>
      </c>
    </row>
    <row r="141" spans="1:7" ht="15.75" customHeight="1">
      <c r="A141" s="358" t="s">
        <v>565</v>
      </c>
      <c r="B141" s="36" t="s">
        <v>155</v>
      </c>
      <c r="C141" s="34" t="s">
        <v>360</v>
      </c>
      <c r="D141" s="34" t="s">
        <v>566</v>
      </c>
      <c r="E141" s="48"/>
      <c r="F141" s="24"/>
      <c r="G141" s="349">
        <f>G142</f>
        <v>404.04</v>
      </c>
    </row>
    <row r="142" spans="1:7" ht="25.5" customHeight="1">
      <c r="A142" s="359" t="s">
        <v>725</v>
      </c>
      <c r="B142" s="58" t="s">
        <v>155</v>
      </c>
      <c r="C142" s="50" t="s">
        <v>360</v>
      </c>
      <c r="D142" s="50" t="s">
        <v>566</v>
      </c>
      <c r="E142" s="74" t="s">
        <v>65</v>
      </c>
      <c r="F142" s="24"/>
      <c r="G142" s="303">
        <f>G143</f>
        <v>404.04</v>
      </c>
    </row>
    <row r="143" spans="1:7" ht="38.25" customHeight="1">
      <c r="A143" s="334" t="s">
        <v>567</v>
      </c>
      <c r="B143" s="37" t="s">
        <v>155</v>
      </c>
      <c r="C143" s="29" t="s">
        <v>360</v>
      </c>
      <c r="D143" s="29" t="s">
        <v>566</v>
      </c>
      <c r="E143" s="71" t="s">
        <v>67</v>
      </c>
      <c r="F143" s="24"/>
      <c r="G143" s="303">
        <f>G144+G147</f>
        <v>404.04</v>
      </c>
    </row>
    <row r="144" spans="1:7" ht="29.25" customHeight="1">
      <c r="A144" s="28" t="s">
        <v>232</v>
      </c>
      <c r="B144" s="37" t="s">
        <v>155</v>
      </c>
      <c r="C144" s="29" t="s">
        <v>360</v>
      </c>
      <c r="D144" s="29" t="s">
        <v>566</v>
      </c>
      <c r="E144" s="71" t="s">
        <v>569</v>
      </c>
      <c r="F144" s="24" t="s">
        <v>233</v>
      </c>
      <c r="G144" s="303">
        <f>G145</f>
        <v>0</v>
      </c>
    </row>
    <row r="145" spans="1:7" ht="27" customHeight="1">
      <c r="A145" s="125" t="s">
        <v>234</v>
      </c>
      <c r="B145" s="37" t="s">
        <v>155</v>
      </c>
      <c r="C145" s="24" t="s">
        <v>360</v>
      </c>
      <c r="D145" s="24" t="s">
        <v>566</v>
      </c>
      <c r="E145" s="71" t="s">
        <v>569</v>
      </c>
      <c r="F145" s="24" t="s">
        <v>195</v>
      </c>
      <c r="G145" s="303">
        <f>G146</f>
        <v>0</v>
      </c>
    </row>
    <row r="146" spans="1:7" ht="27" customHeight="1">
      <c r="A146" s="26" t="s">
        <v>453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377</v>
      </c>
      <c r="G146" s="303">
        <v>0</v>
      </c>
    </row>
    <row r="147" spans="1:7" ht="42.75" customHeight="1">
      <c r="A147" s="424" t="s">
        <v>728</v>
      </c>
      <c r="B147" s="37" t="s">
        <v>155</v>
      </c>
      <c r="C147" s="29" t="s">
        <v>360</v>
      </c>
      <c r="D147" s="29" t="s">
        <v>566</v>
      </c>
      <c r="E147" s="71" t="s">
        <v>729</v>
      </c>
      <c r="F147" s="24" t="s">
        <v>233</v>
      </c>
      <c r="G147" s="303">
        <f>G148</f>
        <v>404.04</v>
      </c>
    </row>
    <row r="148" spans="1:7" ht="27" customHeight="1">
      <c r="A148" s="125" t="s">
        <v>234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195</v>
      </c>
      <c r="G148" s="303">
        <f>G149+G150</f>
        <v>404.04</v>
      </c>
    </row>
    <row r="149" spans="1:7" ht="27" customHeight="1">
      <c r="A149" s="26" t="s">
        <v>453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377</v>
      </c>
      <c r="G149" s="303">
        <v>400</v>
      </c>
    </row>
    <row r="150" spans="1:7" ht="27" customHeight="1">
      <c r="A150" s="424"/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35">
        <f>G152</f>
        <v>2918.78399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191">
        <f>G153</f>
        <v>2918.78399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138">
        <f>G158+G154+G162</f>
        <v>2918.78399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138">
        <f>G155</f>
        <v>722.45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138">
        <f>G156</f>
        <v>722.45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138">
        <f>G157</f>
        <v>722.45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38">
        <f>815-92.55</f>
        <v>722.45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138">
        <f>G159</f>
        <v>2136.33399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144">
        <f>G160</f>
        <v>2136.33399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144">
        <f>G161</f>
        <v>2136.33399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44">
        <f>1939.5819+196.75209</f>
        <v>2136.33399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138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144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144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44">
        <v>60</v>
      </c>
    </row>
    <row r="166" spans="1:7" ht="21" customHeight="1" hidden="1">
      <c r="A166" s="26"/>
      <c r="B166" s="37" t="s">
        <v>535</v>
      </c>
      <c r="C166" s="140" t="s">
        <v>360</v>
      </c>
      <c r="D166" s="140" t="s">
        <v>362</v>
      </c>
      <c r="E166" s="48"/>
      <c r="F166" s="140"/>
      <c r="G166" s="144">
        <f>G167</f>
        <v>0</v>
      </c>
    </row>
    <row r="167" spans="1:7" ht="27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 t="s">
        <v>377</v>
      </c>
      <c r="G168" s="144"/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 aca="true" t="shared" si="1" ref="G169:G174"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 t="shared" si="1"/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 t="shared" si="1"/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 t="shared" si="1"/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 t="shared" si="1"/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73">
        <f t="shared" si="1"/>
        <v>10</v>
      </c>
    </row>
    <row r="175" spans="1:7" ht="28.5" customHeight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G177+G187+G207</f>
        <v>14469.687269999999</v>
      </c>
    </row>
    <row r="177" spans="1:7" s="68" customFormat="1" ht="15" customHeight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123">
        <f>G178+G183</f>
        <v>173.76964</v>
      </c>
    </row>
    <row r="178" spans="1:7" s="68" customFormat="1" ht="29.25" customHeight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123">
        <f>G179</f>
        <v>173.76964</v>
      </c>
    </row>
    <row r="179" spans="1:7" s="185" customFormat="1" ht="15" customHeight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124">
        <f>G180</f>
        <v>173.76964</v>
      </c>
    </row>
    <row r="180" spans="1:7" s="185" customFormat="1" ht="28.5" customHeight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124">
        <f>G181</f>
        <v>173.76964</v>
      </c>
    </row>
    <row r="181" spans="1:7" s="185" customFormat="1" ht="29.25" customHeight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124">
        <f>G182</f>
        <v>173.76964</v>
      </c>
    </row>
    <row r="182" spans="1:7" s="195" customFormat="1" ht="30" customHeight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124">
        <f>143.26964+30.5</f>
        <v>173.76964</v>
      </c>
    </row>
    <row r="183" spans="1:7" s="185" customFormat="1" ht="42.75" customHeight="1">
      <c r="A183" s="46" t="s">
        <v>675</v>
      </c>
      <c r="B183" s="58" t="s">
        <v>155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>
      <c r="A184" s="28" t="s">
        <v>232</v>
      </c>
      <c r="B184" s="37" t="s">
        <v>155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>
      <c r="A185" s="125" t="s">
        <v>234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>
      <c r="A186" s="26" t="s">
        <v>453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G202+G191</f>
        <v>2034.8</v>
      </c>
    </row>
    <row r="188" spans="1:7" ht="25.5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7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G194+G199</f>
        <v>2002</v>
      </c>
    </row>
    <row r="192" spans="1:7" s="139" customFormat="1" ht="30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304">
        <f>G193+G199</f>
        <v>2</v>
      </c>
    </row>
    <row r="193" spans="1:7" ht="42" customHeight="1">
      <c r="A193" s="28" t="s">
        <v>543</v>
      </c>
      <c r="B193" s="37" t="s">
        <v>155</v>
      </c>
      <c r="C193" s="29" t="s">
        <v>363</v>
      </c>
      <c r="D193" s="29" t="s">
        <v>359</v>
      </c>
      <c r="E193" s="71" t="s">
        <v>544</v>
      </c>
      <c r="F193" s="29"/>
      <c r="G193" s="49">
        <v>0</v>
      </c>
    </row>
    <row r="194" spans="1:7" ht="28.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v>2000</v>
      </c>
    </row>
    <row r="195" spans="1:7" ht="27.75" customHeight="1">
      <c r="A195" s="26" t="s">
        <v>543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/>
      <c r="G195" s="179">
        <v>0</v>
      </c>
    </row>
    <row r="196" spans="1:7" ht="29.25" customHeight="1" hidden="1">
      <c r="A196" s="204"/>
      <c r="B196" s="36"/>
      <c r="C196" s="45"/>
      <c r="D196" s="45"/>
      <c r="E196" s="51"/>
      <c r="F196" s="45"/>
      <c r="G196" s="305"/>
    </row>
    <row r="197" spans="1:7" ht="17.25" customHeight="1">
      <c r="A197" s="334" t="s">
        <v>547</v>
      </c>
      <c r="B197" s="37" t="s">
        <v>155</v>
      </c>
      <c r="C197" s="24" t="s">
        <v>363</v>
      </c>
      <c r="D197" s="24" t="s">
        <v>359</v>
      </c>
      <c r="E197" s="48" t="s">
        <v>544</v>
      </c>
      <c r="F197" s="24" t="s">
        <v>7</v>
      </c>
      <c r="G197" s="179">
        <f>G194</f>
        <v>2000</v>
      </c>
    </row>
    <row r="198" spans="1:7" s="139" customFormat="1" ht="15" customHeight="1">
      <c r="A198" s="26" t="s">
        <v>727</v>
      </c>
      <c r="B198" s="37" t="s">
        <v>155</v>
      </c>
      <c r="C198" s="24" t="s">
        <v>363</v>
      </c>
      <c r="D198" s="24" t="s">
        <v>359</v>
      </c>
      <c r="E198" s="48" t="s">
        <v>549</v>
      </c>
      <c r="F198" s="24"/>
      <c r="G198" s="304">
        <f>G199</f>
        <v>2</v>
      </c>
    </row>
    <row r="199" spans="1:7" s="139" customFormat="1" ht="28.5" customHeight="1">
      <c r="A199" s="334" t="s">
        <v>545</v>
      </c>
      <c r="B199" s="37" t="s">
        <v>155</v>
      </c>
      <c r="C199" s="24" t="s">
        <v>363</v>
      </c>
      <c r="D199" s="24" t="s">
        <v>359</v>
      </c>
      <c r="E199" s="48" t="s">
        <v>441</v>
      </c>
      <c r="F199" s="24" t="s">
        <v>546</v>
      </c>
      <c r="G199" s="304">
        <f>G200</f>
        <v>2</v>
      </c>
    </row>
    <row r="200" spans="1:7" s="139" customFormat="1" ht="30" customHeight="1">
      <c r="A200" s="334" t="s">
        <v>547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7</v>
      </c>
      <c r="G200" s="304">
        <v>2</v>
      </c>
    </row>
    <row r="201" spans="1:7" ht="29.25" customHeight="1">
      <c r="A201" s="64" t="s">
        <v>207</v>
      </c>
      <c r="B201" s="58" t="s">
        <v>155</v>
      </c>
      <c r="C201" s="50" t="s">
        <v>363</v>
      </c>
      <c r="D201" s="50" t="s">
        <v>359</v>
      </c>
      <c r="E201" s="74" t="s">
        <v>118</v>
      </c>
      <c r="F201" s="24"/>
      <c r="G201" s="181"/>
    </row>
    <row r="202" spans="1:7" s="68" customFormat="1" ht="30.7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349">
        <f>G203</f>
        <v>32.8</v>
      </c>
    </row>
    <row r="203" spans="1:7" s="185" customFormat="1" ht="26.25" customHeight="1">
      <c r="A203" s="46" t="s">
        <v>370</v>
      </c>
      <c r="B203" s="37" t="s">
        <v>155</v>
      </c>
      <c r="C203" s="45" t="s">
        <v>363</v>
      </c>
      <c r="D203" s="45" t="s">
        <v>359</v>
      </c>
      <c r="E203" s="51" t="s">
        <v>326</v>
      </c>
      <c r="F203" s="45"/>
      <c r="G203" s="348">
        <f>G204</f>
        <v>32.8</v>
      </c>
    </row>
    <row r="204" spans="1:7" s="139" customFormat="1" ht="32.25" customHeight="1">
      <c r="A204" s="28" t="s">
        <v>232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9" t="s">
        <v>233</v>
      </c>
      <c r="G204" s="348">
        <f>G205</f>
        <v>32.8</v>
      </c>
    </row>
    <row r="205" spans="1:7" s="160" customFormat="1" ht="30" customHeight="1">
      <c r="A205" s="125" t="s">
        <v>234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195</v>
      </c>
      <c r="G205" s="348">
        <f>G206</f>
        <v>32.8</v>
      </c>
    </row>
    <row r="206" spans="1:7" s="160" customFormat="1" ht="30" customHeight="1">
      <c r="A206" s="26" t="s">
        <v>453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4" t="s">
        <v>377</v>
      </c>
      <c r="G206" s="303">
        <v>32.8</v>
      </c>
    </row>
    <row r="207" spans="1:7" s="160" customFormat="1" ht="30" customHeight="1">
      <c r="A207" s="54" t="s">
        <v>357</v>
      </c>
      <c r="B207" s="36" t="s">
        <v>155</v>
      </c>
      <c r="C207" s="34" t="s">
        <v>363</v>
      </c>
      <c r="D207" s="34" t="s">
        <v>361</v>
      </c>
      <c r="E207" s="148"/>
      <c r="F207" s="34"/>
      <c r="G207" s="123">
        <f>G208+G225+G233+G219</f>
        <v>12261.117629999999</v>
      </c>
    </row>
    <row r="208" spans="1:7" s="160" customFormat="1" ht="41.25" customHeight="1">
      <c r="A208" s="64" t="s">
        <v>732</v>
      </c>
      <c r="B208" s="58" t="s">
        <v>155</v>
      </c>
      <c r="C208" s="50" t="s">
        <v>363</v>
      </c>
      <c r="D208" s="50" t="s">
        <v>361</v>
      </c>
      <c r="E208" s="74" t="s">
        <v>249</v>
      </c>
      <c r="F208" s="69"/>
      <c r="G208" s="173">
        <f>G209</f>
        <v>2294.16</v>
      </c>
    </row>
    <row r="209" spans="1:7" s="185" customFormat="1" ht="31.5" customHeight="1">
      <c r="A209" s="385" t="s">
        <v>158</v>
      </c>
      <c r="B209" s="37" t="s">
        <v>155</v>
      </c>
      <c r="C209" s="45" t="s">
        <v>363</v>
      </c>
      <c r="D209" s="45" t="s">
        <v>361</v>
      </c>
      <c r="E209" s="51" t="s">
        <v>250</v>
      </c>
      <c r="F209" s="62"/>
      <c r="G209" s="178">
        <f>G210+G216+G213</f>
        <v>2294.16</v>
      </c>
    </row>
    <row r="210" spans="1:7" s="139" customFormat="1" ht="14.25" customHeight="1">
      <c r="A210" s="125" t="s">
        <v>575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40" t="s">
        <v>233</v>
      </c>
      <c r="G210" s="49">
        <f>G211</f>
        <v>0</v>
      </c>
    </row>
    <row r="211" spans="1:7" s="139" customFormat="1" ht="27" customHeight="1">
      <c r="A211" s="28" t="s">
        <v>232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29" t="s">
        <v>195</v>
      </c>
      <c r="G211" s="49">
        <f>G212</f>
        <v>0</v>
      </c>
    </row>
    <row r="212" spans="1:7" s="139" customFormat="1" ht="27" customHeight="1">
      <c r="A212" s="26" t="s">
        <v>453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377</v>
      </c>
      <c r="G212" s="49">
        <v>0</v>
      </c>
    </row>
    <row r="213" spans="1:7" s="139" customFormat="1" ht="15" customHeight="1">
      <c r="A213" s="125" t="s">
        <v>575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40" t="s">
        <v>233</v>
      </c>
      <c r="G213" s="49">
        <f>G214</f>
        <v>2241.6</v>
      </c>
    </row>
    <row r="214" spans="1:7" s="139" customFormat="1" ht="27" customHeight="1">
      <c r="A214" s="28" t="s">
        <v>232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29" t="s">
        <v>195</v>
      </c>
      <c r="G214" s="49">
        <f>G215</f>
        <v>2241.6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377</v>
      </c>
      <c r="G215" s="49">
        <v>2241.6</v>
      </c>
    </row>
    <row r="216" spans="1:7" ht="17.25" customHeight="1">
      <c r="A216" s="125" t="s">
        <v>594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4" t="s">
        <v>233</v>
      </c>
      <c r="G216" s="49">
        <f>G217</f>
        <v>52.56</v>
      </c>
    </row>
    <row r="217" spans="1:7" ht="27" customHeight="1">
      <c r="A217" s="28" t="s">
        <v>232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195</v>
      </c>
      <c r="G217" s="49">
        <f>G218</f>
        <v>52.56</v>
      </c>
    </row>
    <row r="218" spans="1:7" ht="27" customHeight="1">
      <c r="A218" s="26" t="s">
        <v>453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9" t="s">
        <v>377</v>
      </c>
      <c r="G218" s="49">
        <f>224.16-6.04-165.56</f>
        <v>52.56</v>
      </c>
    </row>
    <row r="219" spans="1:7" ht="27" customHeight="1">
      <c r="A219" s="64" t="s">
        <v>733</v>
      </c>
      <c r="B219" s="58" t="s">
        <v>155</v>
      </c>
      <c r="C219" s="50" t="s">
        <v>363</v>
      </c>
      <c r="D219" s="50" t="s">
        <v>361</v>
      </c>
      <c r="E219" s="74" t="s">
        <v>638</v>
      </c>
      <c r="F219" s="29"/>
      <c r="G219" s="178">
        <f>G220</f>
        <v>0</v>
      </c>
    </row>
    <row r="220" spans="1:7" ht="27" customHeight="1">
      <c r="A220" s="26" t="s">
        <v>637</v>
      </c>
      <c r="B220" s="37" t="s">
        <v>155</v>
      </c>
      <c r="C220" s="29" t="s">
        <v>363</v>
      </c>
      <c r="D220" s="29" t="s">
        <v>361</v>
      </c>
      <c r="E220" s="71" t="s">
        <v>639</v>
      </c>
      <c r="F220" s="29" t="s">
        <v>233</v>
      </c>
      <c r="G220" s="49">
        <f>G221</f>
        <v>0</v>
      </c>
    </row>
    <row r="221" spans="1:7" ht="27" customHeight="1">
      <c r="A221" s="28" t="s">
        <v>232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195</v>
      </c>
      <c r="G221" s="49">
        <f>G222</f>
        <v>0</v>
      </c>
    </row>
    <row r="222" spans="1:7" ht="27" customHeight="1">
      <c r="A222" s="26" t="s">
        <v>453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377</v>
      </c>
      <c r="G222" s="49">
        <v>0</v>
      </c>
    </row>
    <row r="223" spans="1:7" ht="27" customHeight="1" hidden="1">
      <c r="A223" s="26"/>
      <c r="B223" s="37"/>
      <c r="C223" s="29"/>
      <c r="D223" s="29"/>
      <c r="E223" s="71"/>
      <c r="F223" s="29"/>
      <c r="G223" s="49"/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0.25" customHeight="1">
      <c r="A225" s="64" t="s">
        <v>596</v>
      </c>
      <c r="B225" s="58" t="s">
        <v>155</v>
      </c>
      <c r="C225" s="50" t="s">
        <v>363</v>
      </c>
      <c r="D225" s="50" t="s">
        <v>361</v>
      </c>
      <c r="E225" s="74" t="s">
        <v>130</v>
      </c>
      <c r="F225" s="29"/>
      <c r="G225" s="178">
        <f>G226+G227+G228+G232</f>
        <v>9326.376209999999</v>
      </c>
    </row>
    <row r="226" spans="1:7" ht="20.25" customHeight="1">
      <c r="A226" s="28" t="s">
        <v>605</v>
      </c>
      <c r="B226" s="37" t="s">
        <v>155</v>
      </c>
      <c r="C226" s="29" t="s">
        <v>363</v>
      </c>
      <c r="D226" s="29" t="s">
        <v>361</v>
      </c>
      <c r="E226" s="71" t="s">
        <v>607</v>
      </c>
      <c r="F226" s="29" t="s">
        <v>396</v>
      </c>
      <c r="G226" s="49">
        <f>5255.4-100</f>
        <v>5155.4</v>
      </c>
    </row>
    <row r="227" spans="1:7" ht="20.25" customHeight="1">
      <c r="A227" s="28" t="s">
        <v>606</v>
      </c>
      <c r="B227" s="37" t="s">
        <v>155</v>
      </c>
      <c r="C227" s="29" t="s">
        <v>363</v>
      </c>
      <c r="D227" s="29" t="s">
        <v>361</v>
      </c>
      <c r="E227" s="71" t="s">
        <v>608</v>
      </c>
      <c r="F227" s="29" t="s">
        <v>187</v>
      </c>
      <c r="G227" s="49">
        <v>4125.90075</v>
      </c>
    </row>
    <row r="228" spans="1:7" ht="20.25" customHeight="1">
      <c r="A228" s="26" t="s">
        <v>597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233</v>
      </c>
      <c r="G228" s="49">
        <f>G229</f>
        <v>0</v>
      </c>
    </row>
    <row r="229" spans="1:7" ht="27" customHeight="1">
      <c r="A229" s="28" t="s">
        <v>232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195</v>
      </c>
      <c r="G229" s="49">
        <f>G231+G230</f>
        <v>0</v>
      </c>
    </row>
    <row r="230" spans="1:7" ht="27" customHeight="1">
      <c r="A230" s="26" t="s">
        <v>453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376</v>
      </c>
      <c r="G230" s="49">
        <v>0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377</v>
      </c>
      <c r="G231" s="49">
        <v>0</v>
      </c>
    </row>
    <row r="232" spans="1:7" ht="19.5" customHeight="1">
      <c r="A232" s="26" t="s">
        <v>378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200</v>
      </c>
      <c r="G232" s="49">
        <v>45.07546</v>
      </c>
    </row>
    <row r="233" spans="1:7" s="139" customFormat="1" ht="26.25" customHeight="1">
      <c r="A233" s="64" t="s">
        <v>207</v>
      </c>
      <c r="B233" s="58" t="s">
        <v>155</v>
      </c>
      <c r="C233" s="50" t="s">
        <v>363</v>
      </c>
      <c r="D233" s="50" t="s">
        <v>361</v>
      </c>
      <c r="E233" s="74" t="s">
        <v>118</v>
      </c>
      <c r="F233" s="50"/>
      <c r="G233" s="347">
        <f>G234+G247+G251+G239</f>
        <v>640.58142</v>
      </c>
    </row>
    <row r="234" spans="1:7" s="139" customFormat="1" ht="26.25" customHeight="1">
      <c r="A234" s="16" t="s">
        <v>284</v>
      </c>
      <c r="B234" s="44" t="s">
        <v>155</v>
      </c>
      <c r="C234" s="45" t="s">
        <v>363</v>
      </c>
      <c r="D234" s="45" t="s">
        <v>361</v>
      </c>
      <c r="E234" s="51" t="s">
        <v>124</v>
      </c>
      <c r="F234" s="62"/>
      <c r="G234" s="324">
        <f>G235</f>
        <v>507.78142</v>
      </c>
    </row>
    <row r="235" spans="1:7" s="139" customFormat="1" ht="26.25" customHeight="1">
      <c r="A235" s="28" t="s">
        <v>232</v>
      </c>
      <c r="B235" s="37" t="s">
        <v>155</v>
      </c>
      <c r="C235" s="24" t="s">
        <v>363</v>
      </c>
      <c r="D235" s="24" t="s">
        <v>361</v>
      </c>
      <c r="E235" s="48" t="s">
        <v>124</v>
      </c>
      <c r="F235" s="40" t="s">
        <v>233</v>
      </c>
      <c r="G235" s="324">
        <f>G236</f>
        <v>507.78142</v>
      </c>
    </row>
    <row r="236" spans="1:7" ht="27" customHeight="1">
      <c r="A236" s="125" t="s">
        <v>234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195</v>
      </c>
      <c r="G236" s="324">
        <f>G237+G238</f>
        <v>507.78142</v>
      </c>
    </row>
    <row r="237" spans="1:7" s="139" customFormat="1" ht="25.5" customHeight="1">
      <c r="A237" s="26" t="s">
        <v>453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25" t="s">
        <v>377</v>
      </c>
      <c r="G237" s="328">
        <v>70.92542</v>
      </c>
    </row>
    <row r="238" spans="1:7" s="139" customFormat="1" ht="25.5" customHeight="1">
      <c r="A238" s="26" t="s">
        <v>731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730</v>
      </c>
      <c r="G238" s="328">
        <f>539.856-35-68</f>
        <v>436.856</v>
      </c>
    </row>
    <row r="239" spans="1:7" s="139" customFormat="1" ht="28.5" customHeight="1" hidden="1">
      <c r="A239" s="184" t="s">
        <v>285</v>
      </c>
      <c r="B239" s="37" t="s">
        <v>155</v>
      </c>
      <c r="C239" s="45" t="s">
        <v>363</v>
      </c>
      <c r="D239" s="45" t="s">
        <v>361</v>
      </c>
      <c r="E239" s="51" t="s">
        <v>125</v>
      </c>
      <c r="F239" s="62"/>
      <c r="G239" s="324">
        <f>G240</f>
        <v>0</v>
      </c>
    </row>
    <row r="240" spans="1:7" s="139" customFormat="1" ht="27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125</v>
      </c>
      <c r="F240" s="40" t="s">
        <v>233</v>
      </c>
      <c r="G240" s="324">
        <f>G241</f>
        <v>0</v>
      </c>
    </row>
    <row r="241" spans="1:7" ht="26.25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195</v>
      </c>
      <c r="G241" s="324">
        <f>G242</f>
        <v>0</v>
      </c>
    </row>
    <row r="242" spans="1:7" s="139" customFormat="1" ht="15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25" t="s">
        <v>377</v>
      </c>
      <c r="G242" s="328">
        <v>0</v>
      </c>
    </row>
    <row r="243" spans="1:7" s="139" customFormat="1" ht="28.5" customHeight="1" hidden="1">
      <c r="A243" s="16" t="s">
        <v>286</v>
      </c>
      <c r="B243" s="37" t="s">
        <v>155</v>
      </c>
      <c r="C243" s="45" t="s">
        <v>363</v>
      </c>
      <c r="D243" s="45" t="s">
        <v>361</v>
      </c>
      <c r="E243" s="51" t="s">
        <v>126</v>
      </c>
      <c r="F243" s="62"/>
      <c r="G243" s="138">
        <f>G244</f>
        <v>0</v>
      </c>
    </row>
    <row r="244" spans="1:7" s="139" customFormat="1" ht="30" customHeight="1" hidden="1">
      <c r="A244" s="28" t="s">
        <v>232</v>
      </c>
      <c r="B244" s="37" t="s">
        <v>155</v>
      </c>
      <c r="C244" s="24" t="s">
        <v>363</v>
      </c>
      <c r="D244" s="24" t="s">
        <v>361</v>
      </c>
      <c r="E244" s="48" t="s">
        <v>126</v>
      </c>
      <c r="F244" s="40" t="s">
        <v>233</v>
      </c>
      <c r="G244" s="138">
        <f>G245</f>
        <v>0</v>
      </c>
    </row>
    <row r="245" spans="1:7" ht="27" customHeight="1" hidden="1">
      <c r="A245" s="125" t="s">
        <v>234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195</v>
      </c>
      <c r="G245" s="96">
        <f>G246</f>
        <v>0</v>
      </c>
    </row>
    <row r="246" spans="1:7" s="139" customFormat="1" ht="27.75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25" t="s">
        <v>377</v>
      </c>
      <c r="G246" s="144">
        <v>0</v>
      </c>
    </row>
    <row r="247" spans="1:7" ht="27.75" customHeight="1" hidden="1">
      <c r="A247" s="46" t="s">
        <v>393</v>
      </c>
      <c r="B247" s="44" t="s">
        <v>155</v>
      </c>
      <c r="C247" s="45" t="s">
        <v>363</v>
      </c>
      <c r="D247" s="45" t="s">
        <v>361</v>
      </c>
      <c r="E247" s="51" t="s">
        <v>127</v>
      </c>
      <c r="F247" s="62"/>
      <c r="G247" s="324">
        <f>G248</f>
        <v>0</v>
      </c>
    </row>
    <row r="248" spans="1:7" ht="27.75" customHeight="1" hidden="1">
      <c r="A248" s="28" t="s">
        <v>232</v>
      </c>
      <c r="B248" s="37" t="s">
        <v>155</v>
      </c>
      <c r="C248" s="29" t="s">
        <v>363</v>
      </c>
      <c r="D248" s="29" t="s">
        <v>361</v>
      </c>
      <c r="E248" s="71" t="s">
        <v>127</v>
      </c>
      <c r="F248" s="40" t="s">
        <v>233</v>
      </c>
      <c r="G248" s="324">
        <f>G249</f>
        <v>0</v>
      </c>
    </row>
    <row r="249" spans="1:7" ht="27" customHeight="1" hidden="1">
      <c r="A249" s="125" t="s">
        <v>234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195</v>
      </c>
      <c r="G249" s="324">
        <f>G250</f>
        <v>0</v>
      </c>
    </row>
    <row r="250" spans="1:7" s="195" customFormat="1" ht="15" customHeight="1" hidden="1">
      <c r="A250" s="26" t="s">
        <v>453</v>
      </c>
      <c r="B250" s="37" t="s">
        <v>155</v>
      </c>
      <c r="C250" s="24" t="s">
        <v>363</v>
      </c>
      <c r="D250" s="24" t="s">
        <v>361</v>
      </c>
      <c r="E250" s="71" t="s">
        <v>127</v>
      </c>
      <c r="F250" s="25" t="s">
        <v>377</v>
      </c>
      <c r="G250" s="328">
        <v>0</v>
      </c>
    </row>
    <row r="251" spans="1:7" s="68" customFormat="1" ht="30" customHeight="1">
      <c r="A251" s="46" t="s">
        <v>287</v>
      </c>
      <c r="B251" s="44" t="s">
        <v>155</v>
      </c>
      <c r="C251" s="45" t="s">
        <v>363</v>
      </c>
      <c r="D251" s="45" t="s">
        <v>361</v>
      </c>
      <c r="E251" s="51" t="s">
        <v>128</v>
      </c>
      <c r="F251" s="62"/>
      <c r="G251" s="324">
        <f>G252</f>
        <v>132.8</v>
      </c>
    </row>
    <row r="252" spans="1:7" s="185" customFormat="1" ht="30" customHeight="1">
      <c r="A252" s="28" t="s">
        <v>232</v>
      </c>
      <c r="B252" s="37" t="s">
        <v>155</v>
      </c>
      <c r="C252" s="24" t="s">
        <v>363</v>
      </c>
      <c r="D252" s="24" t="s">
        <v>361</v>
      </c>
      <c r="E252" s="48" t="s">
        <v>128</v>
      </c>
      <c r="F252" s="40" t="s">
        <v>233</v>
      </c>
      <c r="G252" s="328">
        <f>G253</f>
        <v>132.8</v>
      </c>
    </row>
    <row r="253" spans="1:7" s="139" customFormat="1" ht="15.75" customHeight="1">
      <c r="A253" s="125" t="s">
        <v>234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195</v>
      </c>
      <c r="G253" s="328">
        <f>G254</f>
        <v>132.8</v>
      </c>
    </row>
    <row r="254" spans="1:7" s="139" customFormat="1" ht="27" customHeight="1">
      <c r="A254" s="26" t="s">
        <v>453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25" t="s">
        <v>377</v>
      </c>
      <c r="G254" s="328">
        <f>30+50+50+2.8</f>
        <v>132.8</v>
      </c>
    </row>
    <row r="255" spans="1:7" ht="19.5" customHeight="1">
      <c r="A255" s="186" t="s">
        <v>394</v>
      </c>
      <c r="B255" s="36" t="s">
        <v>155</v>
      </c>
      <c r="C255" s="201" t="s">
        <v>364</v>
      </c>
      <c r="D255" s="201"/>
      <c r="E255" s="48"/>
      <c r="F255" s="193"/>
      <c r="G255" s="346">
        <f>G256</f>
        <v>11655.590110000001</v>
      </c>
    </row>
    <row r="256" spans="1:7" ht="16.5" customHeight="1">
      <c r="A256" s="190" t="s">
        <v>395</v>
      </c>
      <c r="B256" s="36" t="s">
        <v>155</v>
      </c>
      <c r="C256" s="34" t="s">
        <v>364</v>
      </c>
      <c r="D256" s="34" t="s">
        <v>358</v>
      </c>
      <c r="E256" s="148"/>
      <c r="F256" s="101"/>
      <c r="G256" s="327">
        <f>G257+G317+G311</f>
        <v>11655.590110000001</v>
      </c>
    </row>
    <row r="257" spans="1:7" ht="27">
      <c r="A257" s="64" t="s">
        <v>734</v>
      </c>
      <c r="B257" s="58" t="s">
        <v>155</v>
      </c>
      <c r="C257" s="50" t="s">
        <v>364</v>
      </c>
      <c r="D257" s="50" t="s">
        <v>358</v>
      </c>
      <c r="E257" s="74" t="s">
        <v>60</v>
      </c>
      <c r="F257" s="69"/>
      <c r="G257" s="344">
        <f>G258+G285+G304</f>
        <v>11339.420110000001</v>
      </c>
    </row>
    <row r="258" spans="1:7" ht="16.5" customHeight="1">
      <c r="A258" s="46" t="s">
        <v>164</v>
      </c>
      <c r="B258" s="37" t="s">
        <v>155</v>
      </c>
      <c r="C258" s="45" t="s">
        <v>364</v>
      </c>
      <c r="D258" s="45" t="s">
        <v>358</v>
      </c>
      <c r="E258" s="51" t="s">
        <v>61</v>
      </c>
      <c r="F258" s="62"/>
      <c r="G258" s="324">
        <f>G259+G265+G276</f>
        <v>8718.733090000002</v>
      </c>
    </row>
    <row r="259" spans="1:7" ht="20.25" customHeight="1">
      <c r="A259" s="46" t="s">
        <v>165</v>
      </c>
      <c r="B259" s="37" t="s">
        <v>155</v>
      </c>
      <c r="C259" s="45" t="s">
        <v>364</v>
      </c>
      <c r="D259" s="45" t="s">
        <v>358</v>
      </c>
      <c r="E259" s="51" t="s">
        <v>254</v>
      </c>
      <c r="F259" s="62"/>
      <c r="G259" s="324">
        <f>G260</f>
        <v>5713.444530000001</v>
      </c>
    </row>
    <row r="260" spans="1:7" ht="29.25" customHeight="1">
      <c r="A260" s="59" t="s">
        <v>228</v>
      </c>
      <c r="B260" s="37" t="s">
        <v>155</v>
      </c>
      <c r="C260" s="29" t="s">
        <v>364</v>
      </c>
      <c r="D260" s="29" t="s">
        <v>358</v>
      </c>
      <c r="E260" s="71" t="s">
        <v>254</v>
      </c>
      <c r="F260" s="25" t="s">
        <v>536</v>
      </c>
      <c r="G260" s="328">
        <f>G261</f>
        <v>5713.444530000001</v>
      </c>
    </row>
    <row r="261" spans="1:7" ht="21.75" customHeight="1">
      <c r="A261" s="26" t="s">
        <v>289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40" t="s">
        <v>424</v>
      </c>
      <c r="G261" s="328">
        <f>G262+G263+G264</f>
        <v>5713.444530000001</v>
      </c>
    </row>
    <row r="262" spans="1:12" ht="18.75" customHeight="1">
      <c r="A262" s="26" t="s">
        <v>268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396</v>
      </c>
      <c r="G262" s="328">
        <f>2628.55+824.868</f>
        <v>3453.418</v>
      </c>
      <c r="J262" s="127"/>
      <c r="L262" s="127"/>
    </row>
    <row r="263" spans="1:7" ht="26.25" customHeight="1">
      <c r="A263" s="26" t="s">
        <v>269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397</v>
      </c>
      <c r="G263" s="328">
        <v>0</v>
      </c>
    </row>
    <row r="264" spans="1:9" ht="27" customHeight="1">
      <c r="A264" s="26" t="s">
        <v>270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187</v>
      </c>
      <c r="G264" s="364">
        <f>1658.55735+601.46918</f>
        <v>2260.02653</v>
      </c>
      <c r="I264" s="170"/>
    </row>
    <row r="265" spans="1:9" ht="16.5" customHeight="1">
      <c r="A265" s="26" t="s">
        <v>166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/>
      <c r="G265" s="328">
        <f>G266+G271</f>
        <v>3005.28856</v>
      </c>
      <c r="I265" s="170"/>
    </row>
    <row r="266" spans="1:7" ht="25.5" customHeight="1">
      <c r="A266" s="28" t="s">
        <v>232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233</v>
      </c>
      <c r="G266" s="328">
        <f>G267</f>
        <v>2860.67575</v>
      </c>
    </row>
    <row r="267" spans="1:7" ht="17.25" customHeight="1">
      <c r="A267" s="125" t="s">
        <v>234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195</v>
      </c>
      <c r="G267" s="328">
        <f>G268+G269+G270</f>
        <v>2860.67575</v>
      </c>
    </row>
    <row r="268" spans="1:7" s="139" customFormat="1" ht="29.25" customHeight="1">
      <c r="A268" s="26" t="s">
        <v>375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376</v>
      </c>
      <c r="G268" s="328">
        <f>19.33215+26.8</f>
        <v>46.132149999999996</v>
      </c>
    </row>
    <row r="269" spans="1:7" s="139" customFormat="1" ht="31.5" customHeight="1">
      <c r="A269" s="26" t="s">
        <v>453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377</v>
      </c>
      <c r="G269" s="328">
        <f>93.44046+21.295-4.87</f>
        <v>109.86546</v>
      </c>
    </row>
    <row r="270" spans="1:7" s="139" customFormat="1" ht="21.75" customHeight="1">
      <c r="A270" s="26" t="s">
        <v>731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730</v>
      </c>
      <c r="G270" s="328">
        <v>2704.67814</v>
      </c>
    </row>
    <row r="271" spans="1:7" ht="17.25" customHeight="1">
      <c r="A271" s="26" t="s">
        <v>45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235</v>
      </c>
      <c r="G271" s="328">
        <f>G273+G272</f>
        <v>144.61281000000002</v>
      </c>
    </row>
    <row r="272" spans="1:7" ht="17.25" customHeight="1">
      <c r="A272" s="26" t="s">
        <v>687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295</v>
      </c>
      <c r="G272" s="328">
        <v>84.49281</v>
      </c>
    </row>
    <row r="273" spans="1:7" ht="15.75">
      <c r="A273" s="26" t="s">
        <v>199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198</v>
      </c>
      <c r="G273" s="328">
        <f>G275+G274</f>
        <v>60.120000000000005</v>
      </c>
    </row>
    <row r="274" spans="1:7" ht="25.5">
      <c r="A274" s="26" t="s">
        <v>378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379</v>
      </c>
      <c r="G274" s="328">
        <f>1+13.747+14.747+1</f>
        <v>30.494</v>
      </c>
    </row>
    <row r="275" spans="1:7" ht="27.75" customHeight="1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200</v>
      </c>
      <c r="G275" s="328">
        <f>16+3.74+9.886</f>
        <v>29.626</v>
      </c>
    </row>
    <row r="276" spans="1:7" ht="22.5" customHeight="1" hidden="1">
      <c r="A276" s="54" t="s">
        <v>551</v>
      </c>
      <c r="B276" s="36" t="s">
        <v>155</v>
      </c>
      <c r="C276" s="34" t="s">
        <v>364</v>
      </c>
      <c r="D276" s="34" t="s">
        <v>358</v>
      </c>
      <c r="E276" s="148" t="s">
        <v>553</v>
      </c>
      <c r="F276" s="34"/>
      <c r="G276" s="327">
        <f>G277</f>
        <v>0</v>
      </c>
    </row>
    <row r="277" spans="1:7" ht="30" customHeight="1" hidden="1">
      <c r="A277" s="59" t="s">
        <v>228</v>
      </c>
      <c r="B277" s="37" t="s">
        <v>155</v>
      </c>
      <c r="C277" s="29" t="s">
        <v>364</v>
      </c>
      <c r="D277" s="29" t="s">
        <v>358</v>
      </c>
      <c r="E277" s="71" t="s">
        <v>553</v>
      </c>
      <c r="F277" s="29" t="s">
        <v>536</v>
      </c>
      <c r="G277" s="342">
        <f>G278</f>
        <v>0</v>
      </c>
    </row>
    <row r="278" spans="1:7" ht="22.5" customHeight="1" hidden="1">
      <c r="A278" s="26" t="s">
        <v>289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424</v>
      </c>
      <c r="G278" s="342">
        <f>G279+G280</f>
        <v>0</v>
      </c>
    </row>
    <row r="279" spans="1:7" ht="27.75" customHeight="1" hidden="1">
      <c r="A279" s="26" t="s">
        <v>268</v>
      </c>
      <c r="B279" s="37" t="s">
        <v>155</v>
      </c>
      <c r="C279" s="24" t="s">
        <v>364</v>
      </c>
      <c r="D279" s="24" t="s">
        <v>358</v>
      </c>
      <c r="E279" s="71" t="s">
        <v>553</v>
      </c>
      <c r="F279" s="24" t="s">
        <v>396</v>
      </c>
      <c r="G279" s="328">
        <v>0</v>
      </c>
    </row>
    <row r="280" spans="1:7" ht="27.75" customHeight="1" hidden="1">
      <c r="A280" s="26" t="s">
        <v>270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187</v>
      </c>
      <c r="G280" s="328">
        <v>0</v>
      </c>
    </row>
    <row r="281" spans="1:7" ht="27.75" customHeight="1" hidden="1">
      <c r="A281" s="54"/>
      <c r="B281" s="36"/>
      <c r="C281" s="34"/>
      <c r="D281" s="34"/>
      <c r="E281" s="148"/>
      <c r="F281" s="24"/>
      <c r="G281" s="328"/>
    </row>
    <row r="282" spans="1:7" ht="27.75" customHeight="1" hidden="1">
      <c r="A282" s="26"/>
      <c r="B282" s="37"/>
      <c r="C282" s="24"/>
      <c r="D282" s="24"/>
      <c r="E282" s="71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>
      <c r="A285" s="46" t="s">
        <v>168</v>
      </c>
      <c r="B285" s="44" t="s">
        <v>155</v>
      </c>
      <c r="C285" s="45" t="s">
        <v>364</v>
      </c>
      <c r="D285" s="45" t="s">
        <v>358</v>
      </c>
      <c r="E285" s="51" t="s">
        <v>256</v>
      </c>
      <c r="F285" s="62"/>
      <c r="G285" s="324">
        <f>G286+G293+G298</f>
        <v>2325.5687</v>
      </c>
    </row>
    <row r="286" spans="1:7" ht="27.75" customHeight="1">
      <c r="A286" s="59" t="s">
        <v>228</v>
      </c>
      <c r="B286" s="37" t="s">
        <v>155</v>
      </c>
      <c r="C286" s="24" t="s">
        <v>364</v>
      </c>
      <c r="D286" s="24" t="s">
        <v>358</v>
      </c>
      <c r="E286" s="48" t="s">
        <v>257</v>
      </c>
      <c r="F286" s="40" t="s">
        <v>536</v>
      </c>
      <c r="G286" s="324">
        <f>G287</f>
        <v>1774.48071</v>
      </c>
    </row>
    <row r="287" spans="1:7" ht="27.75" customHeight="1">
      <c r="A287" s="26" t="s">
        <v>289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40" t="s">
        <v>424</v>
      </c>
      <c r="G287" s="328">
        <f>G288+G289+G290</f>
        <v>1774.48071</v>
      </c>
    </row>
    <row r="288" spans="1:7" ht="27.75" customHeight="1">
      <c r="A288" s="26" t="s">
        <v>268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396</v>
      </c>
      <c r="G288" s="328">
        <f>1034.4+236-47.815-86-74.481-52.421-13.31</f>
        <v>996.373</v>
      </c>
    </row>
    <row r="289" spans="1:7" ht="27.75" customHeight="1">
      <c r="A289" s="26" t="s">
        <v>269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397</v>
      </c>
      <c r="G289" s="328">
        <v>0</v>
      </c>
    </row>
    <row r="290" spans="1:7" ht="27.75" customHeight="1">
      <c r="A290" s="26" t="s">
        <v>270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187</v>
      </c>
      <c r="G290" s="328">
        <f>637.32284+140.78487</f>
        <v>778.10771</v>
      </c>
    </row>
    <row r="291" spans="1:7" ht="25.5" hidden="1">
      <c r="A291" s="26" t="s">
        <v>290</v>
      </c>
      <c r="B291" s="37" t="s">
        <v>155</v>
      </c>
      <c r="C291" s="24" t="s">
        <v>364</v>
      </c>
      <c r="D291" s="24" t="s">
        <v>358</v>
      </c>
      <c r="E291" s="51" t="s">
        <v>259</v>
      </c>
      <c r="F291" s="24"/>
      <c r="G291" s="328">
        <f>G292</f>
        <v>0</v>
      </c>
    </row>
    <row r="292" spans="1:7" ht="26.25" customHeight="1" hidden="1">
      <c r="A292" s="26" t="s">
        <v>537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 t="s">
        <v>195</v>
      </c>
      <c r="G292" s="328"/>
    </row>
    <row r="293" spans="1:7" ht="22.5" customHeight="1">
      <c r="A293" s="26" t="s">
        <v>168</v>
      </c>
      <c r="B293" s="37" t="s">
        <v>155</v>
      </c>
      <c r="C293" s="24" t="s">
        <v>364</v>
      </c>
      <c r="D293" s="24" t="s">
        <v>358</v>
      </c>
      <c r="E293" s="48" t="s">
        <v>259</v>
      </c>
      <c r="F293" s="24"/>
      <c r="G293" s="328">
        <f>G294</f>
        <v>551.08799</v>
      </c>
    </row>
    <row r="294" spans="1:7" ht="33.75" customHeight="1">
      <c r="A294" s="28" t="s">
        <v>232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 t="s">
        <v>233</v>
      </c>
      <c r="G294" s="328">
        <f>G295</f>
        <v>551.08799</v>
      </c>
    </row>
    <row r="295" spans="1:7" ht="42.75" customHeight="1">
      <c r="A295" s="125" t="s">
        <v>234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195</v>
      </c>
      <c r="G295" s="364">
        <f>G296+G297+G303</f>
        <v>551.08799</v>
      </c>
    </row>
    <row r="296" spans="1:7" ht="33" customHeight="1">
      <c r="A296" s="26" t="s">
        <v>375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376</v>
      </c>
      <c r="G296" s="364">
        <v>13.12948</v>
      </c>
    </row>
    <row r="297" spans="1:7" ht="38.25">
      <c r="A297" s="26" t="s">
        <v>453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377</v>
      </c>
      <c r="G297" s="364">
        <f>73.8959+5.075-0.825-1.631</f>
        <v>76.5149</v>
      </c>
    </row>
    <row r="298" spans="1:7" ht="25.5" hidden="1">
      <c r="A298" s="54" t="s">
        <v>552</v>
      </c>
      <c r="B298" s="37" t="s">
        <v>155</v>
      </c>
      <c r="C298" s="24" t="s">
        <v>364</v>
      </c>
      <c r="D298" s="24" t="s">
        <v>358</v>
      </c>
      <c r="E298" s="148" t="s">
        <v>554</v>
      </c>
      <c r="F298" s="24"/>
      <c r="G298" s="327">
        <f>G299</f>
        <v>0</v>
      </c>
    </row>
    <row r="299" spans="1:7" ht="47.25" customHeight="1" hidden="1">
      <c r="A299" s="59" t="s">
        <v>228</v>
      </c>
      <c r="B299" s="37" t="s">
        <v>155</v>
      </c>
      <c r="C299" s="24" t="s">
        <v>364</v>
      </c>
      <c r="D299" s="24" t="s">
        <v>358</v>
      </c>
      <c r="E299" s="71" t="s">
        <v>554</v>
      </c>
      <c r="F299" s="24" t="s">
        <v>536</v>
      </c>
      <c r="G299" s="342">
        <f>G300</f>
        <v>0</v>
      </c>
    </row>
    <row r="300" spans="1:7" ht="15.75" hidden="1">
      <c r="A300" s="26" t="s">
        <v>289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424</v>
      </c>
      <c r="G300" s="342">
        <f>G301+G302</f>
        <v>0</v>
      </c>
    </row>
    <row r="301" spans="1:7" ht="15.75" hidden="1">
      <c r="A301" s="26" t="s">
        <v>268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396</v>
      </c>
      <c r="G301" s="328">
        <v>0</v>
      </c>
    </row>
    <row r="302" spans="1:7" ht="25.5" hidden="1">
      <c r="A302" s="26" t="s">
        <v>270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187</v>
      </c>
      <c r="G302" s="328">
        <v>0</v>
      </c>
    </row>
    <row r="303" spans="1:7" ht="15.75">
      <c r="A303" s="26" t="s">
        <v>731</v>
      </c>
      <c r="B303" s="37" t="s">
        <v>155</v>
      </c>
      <c r="C303" s="24" t="s">
        <v>364</v>
      </c>
      <c r="D303" s="24" t="s">
        <v>358</v>
      </c>
      <c r="E303" s="48" t="s">
        <v>259</v>
      </c>
      <c r="F303" s="24" t="s">
        <v>730</v>
      </c>
      <c r="G303" s="328">
        <v>461.44361</v>
      </c>
    </row>
    <row r="304" spans="1:7" ht="29.25" customHeight="1">
      <c r="A304" s="64" t="s">
        <v>169</v>
      </c>
      <c r="B304" s="58" t="s">
        <v>155</v>
      </c>
      <c r="C304" s="50" t="s">
        <v>364</v>
      </c>
      <c r="D304" s="50" t="s">
        <v>358</v>
      </c>
      <c r="E304" s="74" t="s">
        <v>260</v>
      </c>
      <c r="F304" s="50"/>
      <c r="G304" s="365">
        <f>G305</f>
        <v>295.11832</v>
      </c>
    </row>
    <row r="305" spans="1:7" ht="29.25" customHeight="1">
      <c r="A305" s="59" t="s">
        <v>170</v>
      </c>
      <c r="B305" s="37" t="s">
        <v>155</v>
      </c>
      <c r="C305" s="24" t="s">
        <v>364</v>
      </c>
      <c r="D305" s="24" t="s">
        <v>358</v>
      </c>
      <c r="E305" s="48" t="s">
        <v>261</v>
      </c>
      <c r="F305" s="24"/>
      <c r="G305" s="328">
        <f>G306</f>
        <v>295.11832</v>
      </c>
    </row>
    <row r="306" spans="1:7" s="185" customFormat="1" ht="27" customHeight="1">
      <c r="A306" s="59" t="s">
        <v>228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40" t="s">
        <v>536</v>
      </c>
      <c r="G306" s="328">
        <f>G308+G310</f>
        <v>295.11832</v>
      </c>
    </row>
    <row r="307" spans="1:7" s="139" customFormat="1" ht="15" customHeight="1">
      <c r="A307" s="26" t="s">
        <v>289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424</v>
      </c>
      <c r="G307" s="328">
        <f>G308+G309+G310</f>
        <v>295.11832</v>
      </c>
    </row>
    <row r="308" spans="1:7" s="139" customFormat="1" ht="28.5" customHeight="1">
      <c r="A308" s="26" t="s">
        <v>268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24" t="s">
        <v>396</v>
      </c>
      <c r="G308" s="328">
        <f>148.6</f>
        <v>148.6</v>
      </c>
    </row>
    <row r="309" spans="1:7" s="139" customFormat="1" ht="27.75" customHeight="1">
      <c r="A309" s="26" t="s">
        <v>454</v>
      </c>
      <c r="B309" s="37" t="s">
        <v>535</v>
      </c>
      <c r="C309" s="24" t="s">
        <v>364</v>
      </c>
      <c r="D309" s="24" t="s">
        <v>358</v>
      </c>
      <c r="E309" s="48" t="s">
        <v>261</v>
      </c>
      <c r="F309" s="24" t="s">
        <v>397</v>
      </c>
      <c r="G309" s="328"/>
    </row>
    <row r="310" spans="1:7" ht="26.25" customHeight="1">
      <c r="A310" s="26" t="s">
        <v>270</v>
      </c>
      <c r="B310" s="37" t="s">
        <v>155</v>
      </c>
      <c r="C310" s="24" t="s">
        <v>364</v>
      </c>
      <c r="D310" s="24" t="s">
        <v>358</v>
      </c>
      <c r="E310" s="48" t="s">
        <v>261</v>
      </c>
      <c r="F310" s="24" t="s">
        <v>187</v>
      </c>
      <c r="G310" s="144">
        <f>119.97237+26.54595</f>
        <v>146.51832</v>
      </c>
    </row>
    <row r="311" spans="1:7" ht="26.25" customHeight="1">
      <c r="A311" s="205" t="s">
        <v>747</v>
      </c>
      <c r="B311" s="58" t="s">
        <v>155</v>
      </c>
      <c r="C311" s="50" t="s">
        <v>364</v>
      </c>
      <c r="D311" s="50" t="s">
        <v>358</v>
      </c>
      <c r="E311" s="74" t="s">
        <v>748</v>
      </c>
      <c r="F311" s="24"/>
      <c r="G311" s="191">
        <f>G312</f>
        <v>316.16999999999996</v>
      </c>
    </row>
    <row r="312" spans="1:7" ht="26.25" customHeight="1">
      <c r="A312" s="425" t="s">
        <v>749</v>
      </c>
      <c r="B312" s="37" t="s">
        <v>155</v>
      </c>
      <c r="C312" s="29" t="s">
        <v>364</v>
      </c>
      <c r="D312" s="29" t="s">
        <v>358</v>
      </c>
      <c r="E312" s="71" t="s">
        <v>748</v>
      </c>
      <c r="F312" s="24"/>
      <c r="G312" s="144">
        <f>G313</f>
        <v>316.16999999999996</v>
      </c>
    </row>
    <row r="313" spans="1:7" ht="26.25" customHeight="1">
      <c r="A313" s="28" t="s">
        <v>232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 t="s">
        <v>233</v>
      </c>
      <c r="G313" s="144">
        <f>G314</f>
        <v>316.16999999999996</v>
      </c>
    </row>
    <row r="314" spans="1:7" ht="26.25" customHeight="1">
      <c r="A314" s="125" t="s">
        <v>234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195</v>
      </c>
      <c r="G314" s="144">
        <f>G315+G316</f>
        <v>316.16999999999996</v>
      </c>
    </row>
    <row r="315" spans="1:7" ht="26.25" customHeight="1">
      <c r="A315" s="26" t="s">
        <v>375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376</v>
      </c>
      <c r="G315" s="144">
        <f>164.97</f>
        <v>164.97</v>
      </c>
    </row>
    <row r="316" spans="1:7" ht="26.25" customHeight="1">
      <c r="A316" s="26" t="s">
        <v>453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377</v>
      </c>
      <c r="G316" s="144">
        <f>135.03+16.17</f>
        <v>151.2</v>
      </c>
    </row>
    <row r="317" spans="1:7" ht="14.25" customHeight="1">
      <c r="A317" s="205" t="s">
        <v>207</v>
      </c>
      <c r="B317" s="58" t="s">
        <v>155</v>
      </c>
      <c r="C317" s="50" t="s">
        <v>364</v>
      </c>
      <c r="D317" s="50" t="s">
        <v>358</v>
      </c>
      <c r="E317" s="74" t="s">
        <v>118</v>
      </c>
      <c r="F317" s="69"/>
      <c r="G317" s="344">
        <f>G318</f>
        <v>0</v>
      </c>
    </row>
    <row r="318" spans="1:7" s="68" customFormat="1" ht="12.75" customHeight="1">
      <c r="A318" s="206" t="s">
        <v>288</v>
      </c>
      <c r="B318" s="37" t="s">
        <v>155</v>
      </c>
      <c r="C318" s="45" t="s">
        <v>398</v>
      </c>
      <c r="D318" s="45" t="s">
        <v>358</v>
      </c>
      <c r="E318" s="51" t="s">
        <v>129</v>
      </c>
      <c r="F318" s="62"/>
      <c r="G318" s="324">
        <f>G319</f>
        <v>0</v>
      </c>
    </row>
    <row r="319" spans="1:7" s="185" customFormat="1" ht="29.25" customHeight="1">
      <c r="A319" s="28" t="s">
        <v>232</v>
      </c>
      <c r="B319" s="37" t="s">
        <v>155</v>
      </c>
      <c r="C319" s="24" t="s">
        <v>364</v>
      </c>
      <c r="D319" s="24" t="s">
        <v>358</v>
      </c>
      <c r="E319" s="48" t="s">
        <v>129</v>
      </c>
      <c r="F319" s="40" t="s">
        <v>233</v>
      </c>
      <c r="G319" s="324">
        <f>G320</f>
        <v>0</v>
      </c>
    </row>
    <row r="320" spans="1:7" s="139" customFormat="1" ht="15.75" customHeight="1">
      <c r="A320" s="125" t="s">
        <v>234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195</v>
      </c>
      <c r="G320" s="324">
        <f>G321</f>
        <v>0</v>
      </c>
    </row>
    <row r="321" spans="1:7" ht="15.75" customHeight="1">
      <c r="A321" s="26" t="s">
        <v>453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24" t="s">
        <v>377</v>
      </c>
      <c r="G321" s="328">
        <v>0</v>
      </c>
    </row>
    <row r="322" spans="1:7" ht="15.75" customHeight="1">
      <c r="A322" s="192" t="s">
        <v>402</v>
      </c>
      <c r="B322" s="36" t="s">
        <v>155</v>
      </c>
      <c r="C322" s="201" t="s">
        <v>403</v>
      </c>
      <c r="D322" s="201"/>
      <c r="E322" s="48"/>
      <c r="F322" s="201"/>
      <c r="G322" s="327">
        <f>G323</f>
        <v>129.6</v>
      </c>
    </row>
    <row r="323" spans="1:7" ht="13.5" customHeight="1" hidden="1">
      <c r="A323" s="75" t="s">
        <v>404</v>
      </c>
      <c r="B323" s="36" t="s">
        <v>155</v>
      </c>
      <c r="C323" s="34" t="s">
        <v>403</v>
      </c>
      <c r="D323" s="34" t="s">
        <v>358</v>
      </c>
      <c r="E323" s="148"/>
      <c r="F323" s="34"/>
      <c r="G323" s="327">
        <f>G324</f>
        <v>129.6</v>
      </c>
    </row>
    <row r="324" spans="1:7" s="68" customFormat="1" ht="14.25" customHeight="1">
      <c r="A324" s="207" t="s">
        <v>207</v>
      </c>
      <c r="B324" s="58" t="s">
        <v>155</v>
      </c>
      <c r="C324" s="50" t="s">
        <v>403</v>
      </c>
      <c r="D324" s="50" t="s">
        <v>358</v>
      </c>
      <c r="E324" s="74" t="s">
        <v>118</v>
      </c>
      <c r="F324" s="50"/>
      <c r="G324" s="344">
        <f>G325</f>
        <v>129.6</v>
      </c>
    </row>
    <row r="325" spans="1:7" s="68" customFormat="1" ht="14.25" customHeight="1">
      <c r="A325" s="183" t="s">
        <v>405</v>
      </c>
      <c r="B325" s="37" t="s">
        <v>155</v>
      </c>
      <c r="C325" s="45" t="s">
        <v>403</v>
      </c>
      <c r="D325" s="45" t="s">
        <v>358</v>
      </c>
      <c r="E325" s="51" t="s">
        <v>136</v>
      </c>
      <c r="F325" s="45"/>
      <c r="G325" s="324">
        <f>G326</f>
        <v>129.6</v>
      </c>
    </row>
    <row r="326" spans="1:7" s="185" customFormat="1" ht="29.25" customHeight="1">
      <c r="A326" s="76" t="s">
        <v>275</v>
      </c>
      <c r="B326" s="37" t="s">
        <v>155</v>
      </c>
      <c r="C326" s="24" t="s">
        <v>403</v>
      </c>
      <c r="D326" s="24" t="s">
        <v>358</v>
      </c>
      <c r="E326" s="48" t="s">
        <v>136</v>
      </c>
      <c r="F326" s="24" t="s">
        <v>276</v>
      </c>
      <c r="G326" s="328">
        <f>G328</f>
        <v>129.6</v>
      </c>
    </row>
    <row r="327" spans="1:7" s="139" customFormat="1" ht="29.25" customHeight="1">
      <c r="A327" s="76" t="s">
        <v>342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535</v>
      </c>
      <c r="G327" s="328">
        <f>G328</f>
        <v>129.6</v>
      </c>
    </row>
    <row r="328" spans="1:7" s="139" customFormat="1" ht="21" customHeight="1">
      <c r="A328" s="208" t="s">
        <v>455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406</v>
      </c>
      <c r="G328" s="345">
        <v>129.6</v>
      </c>
    </row>
    <row r="329" spans="1:7" s="139" customFormat="1" ht="18.75" customHeight="1">
      <c r="A329" s="186" t="s">
        <v>399</v>
      </c>
      <c r="B329" s="36" t="s">
        <v>155</v>
      </c>
      <c r="C329" s="201" t="s">
        <v>401</v>
      </c>
      <c r="D329" s="24"/>
      <c r="E329" s="48"/>
      <c r="F329" s="24"/>
      <c r="G329" s="346">
        <f>G330</f>
        <v>245.67833</v>
      </c>
    </row>
    <row r="330" spans="1:7" s="139" customFormat="1" ht="18.75" customHeight="1">
      <c r="A330" s="190" t="s">
        <v>400</v>
      </c>
      <c r="B330" s="36" t="s">
        <v>155</v>
      </c>
      <c r="C330" s="34" t="s">
        <v>401</v>
      </c>
      <c r="D330" s="34" t="s">
        <v>359</v>
      </c>
      <c r="E330" s="148"/>
      <c r="F330" s="34"/>
      <c r="G330" s="327">
        <f>G331</f>
        <v>245.67833</v>
      </c>
    </row>
    <row r="331" spans="1:7" s="139" customFormat="1" ht="31.5" customHeight="1">
      <c r="A331" s="77" t="s">
        <v>207</v>
      </c>
      <c r="B331" s="58" t="s">
        <v>155</v>
      </c>
      <c r="C331" s="50" t="s">
        <v>401</v>
      </c>
      <c r="D331" s="50" t="s">
        <v>359</v>
      </c>
      <c r="E331" s="74" t="s">
        <v>118</v>
      </c>
      <c r="F331" s="50"/>
      <c r="G331" s="344">
        <f>G332</f>
        <v>245.67833</v>
      </c>
    </row>
    <row r="332" spans="1:7" s="139" customFormat="1" ht="29.25" customHeight="1">
      <c r="A332" s="210" t="s">
        <v>277</v>
      </c>
      <c r="B332" s="44" t="s">
        <v>155</v>
      </c>
      <c r="C332" s="45" t="s">
        <v>401</v>
      </c>
      <c r="D332" s="45" t="s">
        <v>359</v>
      </c>
      <c r="E332" s="51" t="s">
        <v>278</v>
      </c>
      <c r="F332" s="45"/>
      <c r="G332" s="342">
        <f>G333</f>
        <v>245.67833</v>
      </c>
    </row>
    <row r="333" spans="1:7" s="139" customFormat="1" ht="29.25" customHeight="1">
      <c r="A333" s="28" t="s">
        <v>232</v>
      </c>
      <c r="B333" s="37" t="s">
        <v>155</v>
      </c>
      <c r="C333" s="29" t="s">
        <v>401</v>
      </c>
      <c r="D333" s="29" t="s">
        <v>359</v>
      </c>
      <c r="E333" s="48" t="s">
        <v>278</v>
      </c>
      <c r="F333" s="29" t="s">
        <v>233</v>
      </c>
      <c r="G333" s="342">
        <f>G334+G339</f>
        <v>245.67833</v>
      </c>
    </row>
    <row r="334" spans="1:7" s="139" customFormat="1" ht="29.25" customHeight="1">
      <c r="A334" s="125" t="s">
        <v>234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195</v>
      </c>
      <c r="G334" s="342">
        <f>G335+G336</f>
        <v>245.67833</v>
      </c>
    </row>
    <row r="335" spans="1:7" s="139" customFormat="1" ht="29.25" customHeight="1">
      <c r="A335" s="26" t="s">
        <v>453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377</v>
      </c>
      <c r="G335" s="335">
        <v>10</v>
      </c>
    </row>
    <row r="336" spans="1:7" s="68" customFormat="1" ht="26.25" customHeight="1">
      <c r="A336" s="26" t="s">
        <v>731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730</v>
      </c>
      <c r="G336" s="335">
        <v>235.67833</v>
      </c>
    </row>
    <row r="337" spans="1:7" s="68" customFormat="1" ht="58.5" customHeight="1">
      <c r="A337" s="211" t="s">
        <v>279</v>
      </c>
      <c r="B337" s="37" t="s">
        <v>155</v>
      </c>
      <c r="C337" s="45" t="s">
        <v>401</v>
      </c>
      <c r="D337" s="45" t="s">
        <v>359</v>
      </c>
      <c r="E337" s="51" t="s">
        <v>280</v>
      </c>
      <c r="F337" s="51"/>
      <c r="G337" s="324">
        <f>G338</f>
        <v>0</v>
      </c>
    </row>
    <row r="338" spans="1:7" ht="27.75" customHeight="1">
      <c r="A338" s="28" t="s">
        <v>232</v>
      </c>
      <c r="B338" s="37" t="s">
        <v>155</v>
      </c>
      <c r="C338" s="29" t="s">
        <v>401</v>
      </c>
      <c r="D338" s="29" t="s">
        <v>359</v>
      </c>
      <c r="E338" s="71" t="s">
        <v>280</v>
      </c>
      <c r="F338" s="29" t="s">
        <v>233</v>
      </c>
      <c r="G338" s="325">
        <f>G339</f>
        <v>0</v>
      </c>
    </row>
    <row r="339" spans="1:7" s="139" customFormat="1" ht="30" customHeight="1">
      <c r="A339" s="125" t="s">
        <v>234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195</v>
      </c>
      <c r="G339" s="325">
        <f>G340</f>
        <v>0</v>
      </c>
    </row>
    <row r="340" spans="1:7" ht="28.5" customHeight="1">
      <c r="A340" s="26" t="s">
        <v>453</v>
      </c>
      <c r="B340" s="37" t="s">
        <v>535</v>
      </c>
      <c r="C340" s="29" t="s">
        <v>401</v>
      </c>
      <c r="D340" s="29" t="s">
        <v>359</v>
      </c>
      <c r="E340" s="71" t="s">
        <v>280</v>
      </c>
      <c r="F340" s="29" t="s">
        <v>377</v>
      </c>
      <c r="G340" s="325">
        <v>0</v>
      </c>
    </row>
    <row r="341" spans="1:7" ht="21" customHeight="1">
      <c r="A341" s="116" t="s">
        <v>580</v>
      </c>
      <c r="B341" s="36" t="s">
        <v>155</v>
      </c>
      <c r="C341" s="34" t="s">
        <v>369</v>
      </c>
      <c r="D341" s="34" t="s">
        <v>358</v>
      </c>
      <c r="E341" s="148" t="s">
        <v>582</v>
      </c>
      <c r="F341" s="29"/>
      <c r="G341" s="382">
        <f>G342</f>
        <v>0</v>
      </c>
    </row>
    <row r="342" spans="1:7" ht="18.75" customHeight="1">
      <c r="A342" s="208" t="s">
        <v>581</v>
      </c>
      <c r="B342" s="37" t="s">
        <v>155</v>
      </c>
      <c r="C342" s="29" t="s">
        <v>369</v>
      </c>
      <c r="D342" s="29" t="s">
        <v>358</v>
      </c>
      <c r="E342" s="71" t="s">
        <v>582</v>
      </c>
      <c r="F342" s="29" t="s">
        <v>583</v>
      </c>
      <c r="G342" s="382">
        <f>G343</f>
        <v>0</v>
      </c>
    </row>
    <row r="343" spans="1:7" ht="28.5" customHeight="1">
      <c r="A343" s="208"/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584</v>
      </c>
      <c r="G343" s="335">
        <v>0</v>
      </c>
    </row>
    <row r="344" spans="1:7" ht="28.5" customHeight="1" hidden="1">
      <c r="A344" s="208"/>
      <c r="B344" s="37"/>
      <c r="C344" s="29"/>
      <c r="D344" s="29"/>
      <c r="E344" s="71"/>
      <c r="F344" s="29"/>
      <c r="G344" s="325"/>
    </row>
    <row r="345" spans="1:7" ht="16.5" customHeight="1">
      <c r="A345" s="212" t="s">
        <v>408</v>
      </c>
      <c r="B345" s="36" t="s">
        <v>155</v>
      </c>
      <c r="C345" s="201" t="s">
        <v>411</v>
      </c>
      <c r="D345" s="201"/>
      <c r="E345" s="48"/>
      <c r="F345" s="201"/>
      <c r="G345" s="326">
        <f>G346</f>
        <v>321.2</v>
      </c>
    </row>
    <row r="346" spans="1:11" s="139" customFormat="1" ht="15.75" customHeight="1">
      <c r="A346" s="54" t="s">
        <v>409</v>
      </c>
      <c r="B346" s="36" t="s">
        <v>155</v>
      </c>
      <c r="C346" s="34" t="s">
        <v>411</v>
      </c>
      <c r="D346" s="34" t="s">
        <v>361</v>
      </c>
      <c r="E346" s="148"/>
      <c r="F346" s="34"/>
      <c r="G346" s="327">
        <f>G347</f>
        <v>321.2</v>
      </c>
      <c r="J346" s="343"/>
      <c r="K346" s="343"/>
    </row>
    <row r="347" spans="1:7" s="139" customFormat="1" ht="15.75" customHeight="1">
      <c r="A347" s="77" t="s">
        <v>207</v>
      </c>
      <c r="B347" s="58" t="s">
        <v>155</v>
      </c>
      <c r="C347" s="50" t="s">
        <v>411</v>
      </c>
      <c r="D347" s="50" t="s">
        <v>361</v>
      </c>
      <c r="E347" s="74" t="s">
        <v>118</v>
      </c>
      <c r="F347" s="24"/>
      <c r="G347" s="328">
        <f>G348+G351+G354+G357+G360+G365</f>
        <v>321.2</v>
      </c>
    </row>
    <row r="348" spans="1:7" ht="42.75" customHeight="1">
      <c r="A348" s="46" t="s">
        <v>151</v>
      </c>
      <c r="B348" s="44" t="s">
        <v>155</v>
      </c>
      <c r="C348" s="45" t="s">
        <v>411</v>
      </c>
      <c r="D348" s="45" t="s">
        <v>361</v>
      </c>
      <c r="E348" s="51" t="s">
        <v>137</v>
      </c>
      <c r="F348" s="45"/>
      <c r="G348" s="324">
        <f>G350</f>
        <v>277.5</v>
      </c>
    </row>
    <row r="349" spans="1:7" s="139" customFormat="1" ht="18.75" customHeight="1">
      <c r="A349" s="28" t="s">
        <v>343</v>
      </c>
      <c r="B349" s="37" t="s">
        <v>155</v>
      </c>
      <c r="C349" s="24" t="s">
        <v>411</v>
      </c>
      <c r="D349" s="24" t="s">
        <v>361</v>
      </c>
      <c r="E349" s="48" t="s">
        <v>137</v>
      </c>
      <c r="F349" s="29" t="s">
        <v>344</v>
      </c>
      <c r="G349" s="342">
        <f>G350</f>
        <v>277.5</v>
      </c>
    </row>
    <row r="350" spans="1:7" s="139" customFormat="1" ht="15" customHeight="1">
      <c r="A350" s="26" t="s">
        <v>533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4" t="s">
        <v>371</v>
      </c>
      <c r="G350" s="328">
        <f>192.5+85</f>
        <v>277.5</v>
      </c>
    </row>
    <row r="351" spans="1:10" ht="33.75" customHeight="1" hidden="1">
      <c r="A351" s="46" t="s">
        <v>33</v>
      </c>
      <c r="B351" s="44" t="s">
        <v>155</v>
      </c>
      <c r="C351" s="45" t="s">
        <v>411</v>
      </c>
      <c r="D351" s="45" t="s">
        <v>361</v>
      </c>
      <c r="E351" s="51" t="s">
        <v>138</v>
      </c>
      <c r="F351" s="45"/>
      <c r="G351" s="324">
        <f>G353</f>
        <v>0</v>
      </c>
      <c r="J351" s="129"/>
    </row>
    <row r="352" spans="1:7" s="68" customFormat="1" ht="15" customHeight="1" hidden="1">
      <c r="A352" s="28" t="s">
        <v>343</v>
      </c>
      <c r="B352" s="37" t="s">
        <v>155</v>
      </c>
      <c r="C352" s="24" t="s">
        <v>411</v>
      </c>
      <c r="D352" s="24" t="s">
        <v>361</v>
      </c>
      <c r="E352" s="48" t="s">
        <v>138</v>
      </c>
      <c r="F352" s="29" t="s">
        <v>344</v>
      </c>
      <c r="G352" s="324">
        <f>G353</f>
        <v>0</v>
      </c>
    </row>
    <row r="353" spans="1:7" ht="15.75" hidden="1">
      <c r="A353" s="26" t="s">
        <v>533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4" t="s">
        <v>371</v>
      </c>
      <c r="G353" s="328">
        <v>0</v>
      </c>
    </row>
    <row r="354" spans="1:7" ht="25.5">
      <c r="A354" s="46" t="s">
        <v>152</v>
      </c>
      <c r="B354" s="44" t="s">
        <v>155</v>
      </c>
      <c r="C354" s="45" t="s">
        <v>411</v>
      </c>
      <c r="D354" s="45" t="s">
        <v>361</v>
      </c>
      <c r="E354" s="51" t="s">
        <v>139</v>
      </c>
      <c r="F354" s="45"/>
      <c r="G354" s="342">
        <f>G355</f>
        <v>43.7</v>
      </c>
    </row>
    <row r="355" spans="1:9" ht="15.75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139</v>
      </c>
      <c r="F355" s="29" t="s">
        <v>344</v>
      </c>
      <c r="G355" s="342">
        <f>G356</f>
        <v>43.7</v>
      </c>
      <c r="I355" s="127"/>
    </row>
    <row r="356" spans="1:9" ht="15.75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4" t="s">
        <v>371</v>
      </c>
      <c r="G356" s="328">
        <v>43.7</v>
      </c>
      <c r="I356" s="170"/>
    </row>
    <row r="357" spans="1:9" ht="54" customHeight="1" hidden="1">
      <c r="A357" s="399" t="s">
        <v>653</v>
      </c>
      <c r="B357" s="44" t="s">
        <v>155</v>
      </c>
      <c r="C357" s="45" t="s">
        <v>411</v>
      </c>
      <c r="D357" s="45" t="s">
        <v>361</v>
      </c>
      <c r="E357" s="51" t="s">
        <v>651</v>
      </c>
      <c r="F357" s="24"/>
      <c r="G357" s="324">
        <f>G358</f>
        <v>0</v>
      </c>
      <c r="I357" s="170"/>
    </row>
    <row r="358" spans="1:9" ht="15.75" hidden="1">
      <c r="A358" s="28" t="s">
        <v>343</v>
      </c>
      <c r="B358" s="37" t="s">
        <v>155</v>
      </c>
      <c r="C358" s="24" t="s">
        <v>411</v>
      </c>
      <c r="D358" s="24" t="s">
        <v>361</v>
      </c>
      <c r="E358" s="48" t="s">
        <v>651</v>
      </c>
      <c r="F358" s="29" t="s">
        <v>344</v>
      </c>
      <c r="G358" s="328">
        <f>G359</f>
        <v>0</v>
      </c>
      <c r="I358" s="170"/>
    </row>
    <row r="359" spans="1:9" ht="15.75" hidden="1">
      <c r="A359" s="26" t="s">
        <v>533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371</v>
      </c>
      <c r="G359" s="328">
        <v>0</v>
      </c>
      <c r="I359" s="170"/>
    </row>
    <row r="360" spans="1:9" ht="51" hidden="1">
      <c r="A360" s="407" t="s">
        <v>656</v>
      </c>
      <c r="B360" s="44" t="s">
        <v>155</v>
      </c>
      <c r="C360" s="45" t="s">
        <v>411</v>
      </c>
      <c r="D360" s="45" t="s">
        <v>361</v>
      </c>
      <c r="E360" s="51" t="s">
        <v>652</v>
      </c>
      <c r="F360" s="24"/>
      <c r="G360" s="324">
        <f>G361</f>
        <v>0</v>
      </c>
      <c r="I360" s="170"/>
    </row>
    <row r="361" spans="1:9" ht="15.75" hidden="1">
      <c r="A361" s="28" t="s">
        <v>343</v>
      </c>
      <c r="B361" s="37" t="s">
        <v>155</v>
      </c>
      <c r="C361" s="24" t="s">
        <v>411</v>
      </c>
      <c r="D361" s="24" t="s">
        <v>361</v>
      </c>
      <c r="E361" s="48" t="s">
        <v>652</v>
      </c>
      <c r="F361" s="29" t="s">
        <v>344</v>
      </c>
      <c r="G361" s="328">
        <f>G362</f>
        <v>0</v>
      </c>
      <c r="I361" s="170"/>
    </row>
    <row r="362" spans="1:9" ht="15.75" hidden="1">
      <c r="A362" s="26" t="s">
        <v>533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371</v>
      </c>
      <c r="G362" s="328">
        <v>0</v>
      </c>
      <c r="I362" s="170"/>
    </row>
    <row r="363" spans="1:9" ht="15.75" hidden="1">
      <c r="A363" s="26"/>
      <c r="B363" s="37"/>
      <c r="C363" s="24"/>
      <c r="D363" s="24"/>
      <c r="E363" s="48"/>
      <c r="F363" s="24"/>
      <c r="G363" s="328"/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30.5" customHeight="1" hidden="1">
      <c r="A365" s="400" t="s">
        <v>654</v>
      </c>
      <c r="B365" s="401" t="s">
        <v>155</v>
      </c>
      <c r="C365" s="402" t="s">
        <v>411</v>
      </c>
      <c r="D365" s="402" t="s">
        <v>361</v>
      </c>
      <c r="E365" s="403" t="s">
        <v>655</v>
      </c>
      <c r="F365" s="24"/>
      <c r="G365" s="324">
        <f>G366</f>
        <v>0</v>
      </c>
      <c r="I365" s="170"/>
    </row>
    <row r="366" spans="1:9" ht="15.75" hidden="1">
      <c r="A366" s="28" t="s">
        <v>343</v>
      </c>
      <c r="B366" s="37" t="s">
        <v>155</v>
      </c>
      <c r="C366" s="24" t="s">
        <v>411</v>
      </c>
      <c r="D366" s="24" t="s">
        <v>361</v>
      </c>
      <c r="E366" s="48" t="s">
        <v>655</v>
      </c>
      <c r="F366" s="24" t="s">
        <v>344</v>
      </c>
      <c r="G366" s="328">
        <f>G367</f>
        <v>0</v>
      </c>
      <c r="I366" s="170"/>
    </row>
    <row r="367" spans="1:9" ht="15.75" hidden="1">
      <c r="A367" s="26" t="s">
        <v>533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371</v>
      </c>
      <c r="G367" s="328">
        <v>0</v>
      </c>
      <c r="I367" s="170"/>
    </row>
    <row r="368" spans="1:9" ht="15.75" hidden="1">
      <c r="A368" s="26"/>
      <c r="B368" s="37"/>
      <c r="C368" s="24"/>
      <c r="D368" s="24"/>
      <c r="E368" s="48"/>
      <c r="F368" s="24"/>
      <c r="G368" s="328"/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7" ht="15.75">
      <c r="A370" s="192" t="s">
        <v>410</v>
      </c>
      <c r="B370" s="37"/>
      <c r="C370" s="201"/>
      <c r="D370" s="201"/>
      <c r="E370" s="48"/>
      <c r="F370" s="201"/>
      <c r="G370" s="368">
        <f>G16+G109+G123+G134+G176+G255+G322+G329+G345+G341</f>
        <v>45325.501319999996</v>
      </c>
    </row>
    <row r="372" ht="15.75">
      <c r="G372" s="319"/>
    </row>
    <row r="373" ht="15.75">
      <c r="G373" s="214"/>
    </row>
    <row r="374" spans="1:7" s="139" customFormat="1" ht="15.75">
      <c r="A374" s="4"/>
      <c r="B374" s="129"/>
      <c r="C374" s="130"/>
      <c r="D374" s="130"/>
      <c r="E374" s="4"/>
      <c r="F374" s="130"/>
      <c r="G374" s="127"/>
    </row>
    <row r="376" ht="15.75">
      <c r="G376" s="319"/>
    </row>
    <row r="379" spans="1:7" ht="15.75">
      <c r="A379" s="139"/>
      <c r="B379" s="20"/>
      <c r="C379" s="215"/>
      <c r="D379" s="215"/>
      <c r="E379" s="139"/>
      <c r="F379" s="215"/>
      <c r="G379" s="216"/>
    </row>
    <row r="382" spans="1:7" s="139" customFormat="1" ht="15.75">
      <c r="A382" s="4"/>
      <c r="B382" s="129"/>
      <c r="C382" s="130"/>
      <c r="D382" s="130"/>
      <c r="E382" s="4"/>
      <c r="F382" s="130"/>
      <c r="G382" s="9"/>
    </row>
    <row r="387" spans="1:7" ht="15.75">
      <c r="A387" s="139"/>
      <c r="B387" s="20"/>
      <c r="C387" s="215"/>
      <c r="D387" s="215"/>
      <c r="E387" s="139"/>
      <c r="F387" s="215"/>
      <c r="G387" s="216"/>
    </row>
    <row r="394" spans="1:7" s="139" customFormat="1" ht="15.75">
      <c r="A394" s="4"/>
      <c r="B394" s="129"/>
      <c r="C394" s="130"/>
      <c r="D394" s="130"/>
      <c r="E394" s="4"/>
      <c r="F394" s="130"/>
      <c r="G394" s="9"/>
    </row>
    <row r="399" spans="1:7" ht="15.75">
      <c r="A399" s="139"/>
      <c r="B399" s="20"/>
      <c r="C399" s="215"/>
      <c r="D399" s="215"/>
      <c r="E399" s="139"/>
      <c r="F399" s="215"/>
      <c r="G399" s="216"/>
    </row>
    <row r="421" spans="1:7" s="139" customFormat="1" ht="15.75">
      <c r="A421" s="4"/>
      <c r="B421" s="129"/>
      <c r="C421" s="130"/>
      <c r="D421" s="130"/>
      <c r="E421" s="4"/>
      <c r="F421" s="130"/>
      <c r="G421" s="9"/>
    </row>
    <row r="426" spans="1:7" ht="15.75">
      <c r="A426" s="139"/>
      <c r="B426" s="20"/>
      <c r="C426" s="215"/>
      <c r="D426" s="215"/>
      <c r="E426" s="139"/>
      <c r="F426" s="215"/>
      <c r="G426" s="216"/>
    </row>
    <row r="430" spans="1:7" s="139" customFormat="1" ht="15.75">
      <c r="A430" s="4"/>
      <c r="B430" s="129"/>
      <c r="C430" s="130"/>
      <c r="D430" s="130"/>
      <c r="E430" s="4"/>
      <c r="F430" s="130"/>
      <c r="G430" s="9"/>
    </row>
    <row r="435" spans="1:7" ht="15.75">
      <c r="A435" s="139"/>
      <c r="B435" s="20"/>
      <c r="C435" s="215"/>
      <c r="D435" s="215"/>
      <c r="E435" s="139"/>
      <c r="F435" s="215"/>
      <c r="G435" s="216"/>
    </row>
    <row r="446" spans="2:5" ht="15.75">
      <c r="B446" s="149"/>
      <c r="C446" s="150"/>
      <c r="D446" s="150"/>
      <c r="E446" s="151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65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761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14187.32162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9416.964440000002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9416.964440000002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9413.364440000001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8224.88752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8224.88752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8224.88752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5852.63256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1188.47692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1160.5709200000001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1160.5709200000001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329.89349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г'!G47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27.906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27.906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г'!G52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г'!G53</f>
        <v>15.906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г'!G58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г'!G62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2043.11502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183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183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119.93303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119.93303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г'!G68</f>
        <v>89.40606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г'!G69</f>
        <v>30.52697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63.06697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63.06697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г'!G72</f>
        <v>8.659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г'!G73</f>
        <v>28.50497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г'!G74</f>
        <v>25.903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1860.11502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г'!G84</f>
        <v>60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г'!G87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г'!G89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г'!G94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293.76099999999997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293.76099999999997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293.76099999999997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г'!G98</f>
        <v>293.76099999999997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г'!G104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1506.35402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1506.35402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1506.35402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г'!G108</f>
        <v>1506.35402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710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710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710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710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677.25005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677.25005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г'!G115</f>
        <v>525.23101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г'!G116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г'!G117</f>
        <v>152.01904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32.74995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32.74995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г'!G120</f>
        <v>10.544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г'!G121</f>
        <v>4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г'!G122</f>
        <v>18.20595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г'!G125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г'!G129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г'!G131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г'!G133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3377.42399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г'!G140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г'!G146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г'!G147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2918.78399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2918.78399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</f>
        <v>2918.78399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722.45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722.45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722.45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г'!G157</f>
        <v>722.45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2136.33399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2136.33399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2136.33399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г'!G161</f>
        <v>2136.33399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г'!G165</f>
        <v>60</v>
      </c>
    </row>
    <row r="166" spans="1:7" ht="21" customHeight="1" hidden="1">
      <c r="A166" s="26"/>
      <c r="B166" s="37" t="s">
        <v>535</v>
      </c>
      <c r="C166" s="140" t="s">
        <v>360</v>
      </c>
      <c r="D166" s="140" t="s">
        <v>362</v>
      </c>
      <c r="E166" s="48"/>
      <c r="F166" s="140"/>
      <c r="G166" s="144">
        <f>G167</f>
        <v>0</v>
      </c>
    </row>
    <row r="167" spans="1:7" ht="27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 t="s">
        <v>377</v>
      </c>
      <c r="G168" s="144"/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г'!G174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14469.687269999999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г'!G177</f>
        <v>173.76964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173.76964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173.76964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173.76964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173.76964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г'!G182</f>
        <v>173.76964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г'!G186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2034.8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2002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2002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г'!G193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2002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г'!G197</f>
        <v>2000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г'!G199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г'!G205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12261.117629999999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г'!G211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г'!G213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г'!G216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г'!G222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г'!G225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г'!G226</f>
        <v>5155.4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г'!G227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г'!G231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640.58142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г'!G237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г'!G238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г'!G240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г'!G248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132.8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132.8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132.8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г'!G252</f>
        <v>132.8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11339.420110000001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11339.420110000001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11339.420110000001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8718.733090000002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5713.444530000001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5713.444530000001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5713.444530000001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г'!G262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г'!G264</f>
        <v>2260.02653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3005.28856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2860.67575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2860.67575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г'!G268</f>
        <v>46.132149999999996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г'!G269</f>
        <v>109.86546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г'!G270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144.61281000000002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г'!G272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60.120000000000005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г'!G274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г'!G275</f>
        <v>29.626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г'!G279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г'!G280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2325.5687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1774.48071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1774.48071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г'!G288</f>
        <v>996.373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г'!G289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г'!G290</f>
        <v>778.10771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89.64438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89.64438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89.64438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г'!G296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г'!G297</f>
        <v>76.5149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г'!G301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г'!G302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г'!G303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295.11832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295.11832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295.11832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295.11832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г'!G308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г'!G310</f>
        <v>146.51832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г'!G315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г'!G316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г'!G318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г'!G328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г'!G335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г'!G336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г'!G340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г'!G343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г'!G350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г'!G356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г'!G359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г'!G362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г'!G367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45325.501319999996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2021-07-13T00:17:34Z</cp:lastPrinted>
  <dcterms:created xsi:type="dcterms:W3CDTF">2007-12-24T02:44:39Z</dcterms:created>
  <dcterms:modified xsi:type="dcterms:W3CDTF">2021-08-26T07:34:35Z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