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30" windowWidth="11340" windowHeight="5880" tabRatio="922" activeTab="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<sst xmlns="http://schemas.openxmlformats.org/spreadsheetml/2006/main" count="10694" uniqueCount="767">
  <si>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</si>
  <si>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</si>
  <si>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</si>
  <si>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</si>
  <si>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</si>
  <si>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</si>
  <si>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</si>
  <si>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</si>
  <si>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</si>
  <si>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</si>
  <si>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</si>
  <si>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</si>
  <si>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</si>
  <si>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</si>
  <si>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</si>
  <si>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</si>
  <si>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</si>
  <si>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</si>
  <si>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</si>
  <si>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</si>
  <si>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</si>
  <si>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</si>
  <si>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</si>
  <si>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</si>
  <si>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</si>
  <si>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</si>
  <si>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</si>
  <si>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</si>
  <si>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</si>
  <si>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</si>
  <si>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</si>
  <si>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</si>
  <si>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</si>
  <si>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</si>
  <si>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</si>
  <si>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</si>
  <si>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</si>
  <si>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</si>
  <si>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</si>
  <si>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</si>
  <si>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</si>
  <si>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</si>
  <si>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</si>
  <si>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</si>
  <si>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</si>
  <si>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</si>
  <si>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</si>
  <si>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</si>
  <si>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</si>
  <si>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</si>
  <si>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</si>
  <si>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</si>
  <si>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</si>
  <si>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</si>
  <si>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</si>
  <si>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</si>
  <si>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</si>
  <si>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</si>
  <si>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</si>
  <si>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</si>
  <si>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</si>
  <si>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</si>
  <si>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</si>
  <si>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</si>
  <si>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</si>
  <si>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</si>
  <si>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</si>
  <si>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</si>
  <si>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</si>
  <si>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</si>
  <si>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</si>
  <si>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</si>
  <si>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</si>
  <si>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</si>
  <si>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</si>
  <si>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</si>
  <si>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</si>
  <si>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</si>
  <si>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</si>
  <si>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</si>
  <si>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</si>
  <si>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</si>
  <si>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</si>
  <si>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</si>
  <si>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</si>
  <si>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</si>
  <si>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</si>
  <si>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</si>
  <si>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</si>
  <si>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</si>
  <si>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</si>
  <si>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</si>
  <si>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</si>
  <si>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</si>
  <si>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</si>
  <si>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</si>
  <si>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</si>
  <si>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</si>
  <si>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</si>
  <si>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</si>
  <si>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</si>
  <si>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</si>
  <si>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</si>
  <si>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</si>
  <si>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</si>
  <si>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</si>
  <si>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</si>
  <si>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</si>
  <si>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</si>
  <si>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</si>
  <si>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</si>
  <si>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</si>
  <si>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</si>
  <si>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</si>
  <si>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</si>
  <si>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</si>
  <si>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</si>
  <si>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</si>
  <si>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</si>
  <si>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</si>
  <si>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</si>
  <si>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</si>
  <si>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</si>
  <si>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</si>
  <si>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</si>
  <si>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</si>
  <si>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</si>
  <si>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</si>
  <si>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</si>
  <si>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</si>
  <si>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</si>
  <si>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</si>
  <si>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</si>
  <si>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</si>
  <si>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</si>
  <si>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</si>
  <si>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</si>
  <si>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</si>
  <si>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</si>
  <si>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</si>
  <si>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</si>
  <si>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</si>
  <si>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</si>
  <si>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</si>
  <si>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</si>
  <si>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</si>
  <si>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</si>
  <si>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</si>
  <si>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</si>
  <si>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</si>
  <si>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</si>
  <si>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</si>
  <si>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</si>
  <si>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</si>
  <si>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</si>
  <si>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</si>
  <si>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</si>
  <si>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</si>
  <si>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</si>
  <si>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</si>
  <si>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</si>
  <si>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</si>
  <si>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</si>
  <si>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</si>
  <si>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</si>
  <si>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</si>
  <si>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</si>
  <si>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</si>
  <si>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</si>
  <si>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</si>
  <si>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</si>
  <si>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</si>
  <si>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</si>
  <si>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</si>
  <si>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</si>
  <si>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</si>
  <si>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</si>
  <si>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</si>
  <si>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</si>
  <si>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</si>
  <si>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</si>
  <si>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</si>
  <si>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</si>
  <si>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</si>
  <si>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</si>
  <si>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</si>
  <si>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</si>
  <si>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</si>
  <si>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</si>
  <si>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</si>
  <si>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</si>
  <si>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</si>
  <si>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</si>
  <si>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</si>
  <si>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</si>
  <si>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</si>
  <si>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</si>
  <si>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</si>
  <si>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</si>
  <si>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</si>
  <si>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</si>
  <si>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</si>
  <si>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</si>
  <si>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</si>
  <si>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</si>
  <si>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</si>
  <si>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</si>
  <si>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</si>
  <si>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</si>
  <si>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</si>
  <si>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</si>
  <si>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</si>
  <si>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</si>
  <si>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</si>
  <si>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</si>
  <si>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</si>
  <si>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</si>
  <si>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</si>
  <si>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</si>
  <si>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</si>
  <si>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</si>
  <si>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</si>
  <si>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</si>
  <si>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</si>
  <si>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</si>
  <si>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</si>
  <si>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</si>
  <si>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</si>
  <si>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</si>
  <si>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</si>
  <si>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</si>
  <si>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</si>
  <si>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</si>
  <si>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</si>
  <si>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</si>
  <si>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</si>
  <si>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</si>
  <si>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</si>
  <si>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</si>
  <si>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</si>
  <si>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</si>
  <si>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</si>
  <si>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</si>
  <si>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</si>
  <si>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</si>
  <si>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</si>
  <si>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</si>
  <si>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</si>
  <si>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</si>
  <si>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</si>
  <si>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</si>
  <si>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</si>
  <si>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</si>
  <si>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</si>
  <si>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</si>
  <si>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</si>
  <si>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</si>
  <si>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</si>
  <si>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</si>
  <si>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</si>
  <si>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</si>
  <si>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</si>
  <si>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</si>
  <si>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</si>
  <si>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</si>
  <si>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</si>
  <si>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</si>
  <si>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</si>
  <si>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</si>
  <si>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</si>
  <si>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</si>
  <si>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</si>
  <si>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</si>
  <si>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</si>
  <si>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</si>
  <si>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</si>
  <si>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</si>
  <si>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</si>
  <si>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</si>
  <si>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</si>
  <si>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</si>
  <si>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</si>
  <si>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</si>
  <si>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</si>
  <si>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</si>
  <si>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</si>
  <si>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</si>
  <si>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</si>
  <si>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</si>
  <si>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</si>
  <si>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</si>
  <si>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</si>
  <si>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</si>
  <si>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</si>
  <si>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</si>
  <si>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</si>
  <si>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</si>
  <si>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</si>
  <si>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</si>
  <si>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</si>
  <si>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</si>
  <si>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</si>
  <si>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</si>
  <si>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</si>
  <si>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</si>
  <si>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</si>
  <si>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</si>
  <si>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</si>
  <si>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</si>
  <si>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</si>
  <si>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</si>
  <si>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</si>
  <si>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</si>
  <si>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</si>
  <si>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</si>
  <si>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</si>
  <si>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</si>
  <si>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</si>
  <si>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</si>
  <si>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</si>
  <si>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</si>
  <si>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</si>
  <si>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</si>
  <si>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</si>
  <si>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</si>
  <si>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</si>
  <si>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</si>
  <si>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</si>
  <si>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</si>
  <si>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</si>
  <si>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</si>
  <si>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</si>
  <si>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</si>
  <si>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</si>
  <si>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</si>
  <si>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</si>
  <si>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</si>
  <si>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</si>
  <si>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</si>
  <si>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</si>
  <si>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</si>
  <si>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</si>
  <si>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</si>
  <si>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</si>
  <si>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</si>
  <si>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</si>
  <si>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</si>
  <si>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</si>
  <si>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</si>
  <si>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</si>
  <si>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</si>
  <si>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</si>
  <si>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</si>
  <si>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</si>
  <si>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</si>
  <si>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</si>
  <si>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</si>
  <si>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</si>
  <si>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</si>
  <si>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</si>
  <si>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</si>
  <si>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</si>
  <si>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</si>
  <si>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</si>
  <si>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</si>
  <si>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</si>
  <si>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</si>
  <si>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</si>
  <si>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</si>
  <si>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</si>
  <si>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</si>
  <si>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</si>
  <si>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</si>
  <si>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</si>
  <si>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</si>
  <si>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</si>
  <si>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</si>
  <si>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</si>
  <si>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</si>
  <si>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</si>
  <si>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</si>
  <si>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</si>
  <si>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</si>
  <si>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</si>
  <si>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</si>
  <si>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</si>
  <si>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</si>
  <si>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</si>
  <si>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</si>
  <si>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</si>
  <si>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</si>
  <si>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</si>
  <si>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</si>
  <si>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</si>
  <si>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</si>
  <si>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</si>
  <si>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</si>
  <si>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</si>
  <si>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</si>
  <si>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</si>
  <si>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</si>
  <si>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</si>
  <si>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</si>
  <si>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</si>
  <si>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</si>
  <si>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</si>
  <si>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</si>
  <si>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</si>
  <si>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</si>
  <si>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</si>
  <si>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</si>
  <si>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</si>
  <si>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</si>
  <si>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</si>
  <si>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</si>
  <si>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</si>
  <si>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</si>
  <si>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</si>
  <si>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</si>
  <si>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</si>
  <si>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</si>
  <si>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</si>
  <si>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</si>
  <si>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</si>
  <si>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</si>
  <si>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</si>
  <si>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</si>
  <si>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</si>
  <si>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</si>
  <si>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</si>
  <si>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</si>
  <si>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</si>
  <si>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</si>
  <si>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</si>
  <si>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</si>
  <si>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</si>
  <si>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</si>
  <si>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</si>
  <si>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</si>
  <si>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</si>
  <si>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</si>
  <si>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</si>
  <si>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</si>
  <si>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</si>
  <si>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</si>
  <si>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</si>
  <si>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</si>
  <si>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</si>
  <si>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</si>
  <si>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</si>
  <si>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</si>
  <si>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</si>
  <si>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</si>
  <si>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</si>
  <si>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</si>
  <si>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</si>
  <si>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</si>
  <si>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</si>
  <si>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</si>
  <si>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</si>
  <si>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</si>
  <si>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</si>
  <si>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</si>
  <si>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</si>
  <si>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</si>
  <si>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</si>
  <si>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</si>
  <si>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</si>
  <si>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</si>
  <si>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</si>
  <si>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</si>
  <si>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</si>
  <si>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</si>
  <si>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</si>
  <si>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</si>
  <si>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</si>
  <si>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</si>
  <si>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</si>
  <si>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</si>
  <si>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</si>
  <si>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</si>
  <si>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</si>
  <si>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</si>
  <si>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</si>
  <si>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</si>
  <si>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</si>
  <si>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</si>
  <si>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</si>
  <si>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</si>
  <si>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</si>
  <si>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</si>
  <si>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</si>
  <si>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</si>
  <si>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</si>
  <si>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</si>
  <si>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</si>
  <si>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</si>
  <si>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</si>
  <si>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</si>
  <si>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</si>
  <si>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</si>
  <si>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</si>
  <si>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</si>
  <si>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</si>
  <si>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</si>
  <si>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</si>
  <si>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</si>
  <si>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</si>
  <si>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</si>
  <si>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</si>
  <si>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</si>
  <si>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</si>
  <si>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</si>
  <si>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</si>
  <si>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</si>
  <si>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</si>
  <si>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</si>
  <si>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</si>
  <si>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</si>
  <si>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</si>
  <si>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</si>
  <si>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</si>
  <si>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</si>
  <si>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</si>
  <si>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</si>
  <si>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</si>
  <si>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</si>
  <si>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</si>
  <si>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</si>
  <si>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</si>
  <si>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</si>
  <si>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</si>
  <si>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</si>
  <si>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</si>
  <si>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</si>
  <si>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</si>
  <si>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</si>
  <si>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</si>
  <si>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</si>
  <si>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</si>
  <si>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</si>
  <si>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</si>
  <si>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</si>
  <si>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</si>
  <si>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</si>
  <si>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</si>
  <si>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</si>
  <si>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</si>
  <si>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</si>
  <si>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</si>
  <si>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</si>
  <si>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</si>
  <si>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</si>
  <si>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</si>
  <si>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</si>
  <si>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</si>
  <si>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</si>
  <si>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</si>
  <si>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</si>
  <si>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</si>
  <si>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</si>
  <si>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</si>
  <si>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</si>
  <si>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</si>
  <si>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</si>
  <si>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</si>
  <si>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</si>
  <si>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</si>
  <si>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</si>
  <si>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</si>
  <si>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</si>
  <si>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</si>
  <si>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</si>
  <si>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</si>
  <si>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</si>
  <si>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</si>
  <si>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</si>
  <si>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</si>
  <si>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</si>
  <si>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</si>
  <si>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</si>
  <si>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</si>
  <si>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</si>
  <si>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</si>
  <si>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</si>
  <si>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</si>
  <si>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</si>
  <si>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</si>
  <si>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</si>
  <si>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</si>
  <si>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</si>
  <si>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</si>
  <si>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</si>
  <si>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</si>
  <si>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</si>
  <si>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</si>
  <si>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</si>
  <si>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</si>
  <si>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</si>
  <si>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</si>
  <si>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</si>
  <si>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</si>
  <si>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</si>
  <si>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</si>
  <si>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</si>
  <si>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</si>
  <si>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</si>
  <si>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</si>
  <si>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</si>
  <si>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</si>
  <si>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</si>
  <si>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</si>
  <si>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</si>
  <si>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</si>
  <si>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</si>
  <si>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</si>
  <si>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</si>
  <si>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</si>
  <si>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</si>
  <si>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</si>
  <si>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</si>
  <si>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</si>
  <si>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</si>
  <si>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</si>
  <si>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</si>
  <si>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</si>
  <si>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</si>
  <si>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</si>
  <si>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</si>
  <si>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</si>
  <si>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</si>
  <si>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</si>
  <si>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</si>
  <si>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</si>
  <si>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</si>
  <si>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</si>
  <si>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</si>
  <si>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</si>
  <si>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</si>
  <si>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</si>
  <si>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</si>
  <si>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</si>
  <si>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</si>
  <si>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</si>
  <si>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</si>
  <si>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</si>
  <si>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</si>
  <si>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</si>
  <si>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</si>
  <si>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</si>
  <si>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</si>
  <si>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</si>
  <si>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</si>
  <si>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</si>
  <si>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</si>
  <si>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</si>
  <si>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</si>
  <si>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</si>
  <si>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</si>
  <si>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</si>
  <si>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</si>
  <si>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</si>
  <si>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</si>
  <si>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</si>
  <si>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</si>
  <si>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</si>
  <si>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</si>
  <si>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</si>
  <si>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</si>
  <si>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</si>
  <si>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</si>
  <si>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</si>
  <si>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</si>
  <si>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</si>
  <si>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</si>
  <si>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</si>
  <si>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</si>
  <si>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</si>
  <si>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</si>
  <si>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</si>
  <si>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</si>
  <si>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</si>
  <si>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</si>
  <si>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</si>
  <si>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</si>
  <si>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</si>
  <si>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</si>
  <si>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</si>
  <si>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</si>
  <si>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</si>
  <si>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</si>
  <si>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</si>
  <si>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</si>
  <si>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</si>
  <si>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</si>
  <si>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</si>
  <si>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</si>
  <si>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</si>
  <si>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</si>
  <si>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</si>
  <si>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</si>
  <si>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</si>
  <si>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</si>
  <si>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</si>
  <si>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</si>
  <si>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</si>
  <si>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</si>
  <si>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</si>
  <si>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</si>
  <si>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</si>
  <si>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</si>
  <si>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</si>
  <si>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</si>
  <si>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</si>
  <si>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</si>
  <si>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</si>
  <si>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</si>
  <si>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</si>
  <si>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</si>
  <si>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</si>
  <si>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</si>
  <si>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</si>
  <si>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</si>
  <si>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</si>
  <si>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</si>
  <si>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</si>
  <si>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</si>
  <si>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</si>
  <si>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</si>
  <si>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</si>
  <si>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</si>
  <si>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</si>
  <si>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</si>
  <si>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</si>
  <si>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</si>
  <si>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</si>
  <si>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</si>
  <si>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</si>
  <si>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</si>
  <si>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</si>
  <si>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</si>
  <si>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</si>
  <si>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</si>
  <si>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</si>
  <si>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</si>
  <si>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</si>
  <si>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</si>
  <si>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</si>
  <si>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</si>
  <si>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</si>
  <si>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</si>
  <si>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</si>
  <si>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</si>
  <si>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</si>
  <si>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</si>
  <si>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</si>
  <si>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</si>
  <si>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</si>
  <si>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</si>
  <si>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</si>
  <si>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</si>
  <si>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 xml:space="preserve">от                   №        </t>
  </si>
  <si>
    <t xml:space="preserve">от             №           </t>
  </si>
  <si>
    <t xml:space="preserve">от                  №       </t>
  </si>
  <si>
    <t xml:space="preserve">                                                           от                №      </t>
  </si>
  <si>
    <t xml:space="preserve">                от               №      </t>
  </si>
  <si>
    <t xml:space="preserve">от               №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</si>
</sst>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2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4">
      <selection activeCell="J13" sqref="J1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7" t="s">
        <v>686</v>
      </c>
      <c r="E3" s="427"/>
    </row>
    <row r="4" spans="4:5" ht="15.75">
      <c r="D4" s="430" t="s">
        <v>721</v>
      </c>
      <c r="E4" s="431"/>
    </row>
    <row r="5" spans="3:5" ht="15.75">
      <c r="C5" s="432" t="s">
        <v>722</v>
      </c>
      <c r="D5" s="433"/>
      <c r="E5" s="433"/>
    </row>
    <row r="6" spans="4:5" ht="15.75">
      <c r="D6" s="427" t="s">
        <v>766</v>
      </c>
      <c r="E6" s="439"/>
    </row>
    <row r="7" spans="4:5" ht="15.75">
      <c r="D7" s="121"/>
      <c r="E7" s="121"/>
    </row>
    <row r="9" spans="1:5" ht="15.75">
      <c r="A9" s="217"/>
      <c r="B9" s="8"/>
      <c r="C9" s="153" t="s">
        <v>531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27" t="s">
        <v>706</v>
      </c>
      <c r="E11" s="427"/>
    </row>
    <row r="12" spans="1:4" ht="15.75">
      <c r="A12" s="217"/>
      <c r="B12" s="8"/>
      <c r="C12" s="218"/>
      <c r="D12" s="218"/>
    </row>
    <row r="13" spans="1:5" ht="31.5" customHeight="1">
      <c r="A13" s="441" t="s">
        <v>702</v>
      </c>
      <c r="B13" s="441"/>
      <c r="C13" s="441"/>
      <c r="D13" s="441"/>
      <c r="E13" s="441"/>
    </row>
    <row r="15" spans="1:5" s="221" customFormat="1" ht="32.25" customHeight="1">
      <c r="A15" s="442" t="s">
        <v>504</v>
      </c>
      <c r="B15" s="442"/>
      <c r="C15" s="434" t="s">
        <v>507</v>
      </c>
      <c r="D15" s="435"/>
      <c r="E15" s="438" t="s">
        <v>226</v>
      </c>
    </row>
    <row r="16" spans="1:5" s="221" customFormat="1" ht="78.75" customHeight="1">
      <c r="A16" s="43" t="s">
        <v>508</v>
      </c>
      <c r="B16" s="43" t="s">
        <v>510</v>
      </c>
      <c r="C16" s="436"/>
      <c r="D16" s="437"/>
      <c r="E16" s="438"/>
    </row>
    <row r="17" spans="1:5" s="223" customFormat="1" ht="15">
      <c r="A17" s="222" t="s">
        <v>511</v>
      </c>
      <c r="B17" s="40" t="s">
        <v>512</v>
      </c>
      <c r="C17" s="442">
        <v>3</v>
      </c>
      <c r="D17" s="442"/>
      <c r="E17" s="134">
        <v>4</v>
      </c>
    </row>
    <row r="18" spans="1:5" s="226" customFormat="1" ht="30.75" customHeight="1">
      <c r="A18" s="224" t="s">
        <v>155</v>
      </c>
      <c r="B18" s="225" t="s">
        <v>513</v>
      </c>
      <c r="C18" s="428" t="s">
        <v>514</v>
      </c>
      <c r="D18" s="440"/>
      <c r="E18" s="336">
        <f>E21</f>
        <v>1636.6713200000013</v>
      </c>
    </row>
    <row r="19" spans="1:5" s="226" customFormat="1" ht="30.75" customHeight="1" hidden="1">
      <c r="A19" s="224"/>
      <c r="B19" s="225"/>
      <c r="C19" s="428"/>
      <c r="D19" s="429"/>
      <c r="E19" s="336"/>
    </row>
    <row r="20" spans="1:5" s="226" customFormat="1" ht="30.75" customHeight="1" hidden="1">
      <c r="A20" s="224"/>
      <c r="B20" s="225"/>
      <c r="C20" s="428"/>
      <c r="D20" s="429"/>
      <c r="E20" s="336"/>
    </row>
    <row r="21" spans="1:5" s="226" customFormat="1" ht="27.75" customHeight="1">
      <c r="A21" s="224" t="s">
        <v>155</v>
      </c>
      <c r="B21" s="225" t="s">
        <v>515</v>
      </c>
      <c r="C21" s="428" t="s">
        <v>516</v>
      </c>
      <c r="D21" s="440"/>
      <c r="E21" s="336">
        <f>E22+E26</f>
        <v>1636.6713200000013</v>
      </c>
    </row>
    <row r="22" spans="1:5" s="229" customFormat="1" ht="18.75" customHeight="1">
      <c r="A22" s="227" t="s">
        <v>155</v>
      </c>
      <c r="B22" s="228" t="s">
        <v>517</v>
      </c>
      <c r="C22" s="445" t="s">
        <v>518</v>
      </c>
      <c r="D22" s="446"/>
      <c r="E22" s="365">
        <f>E25</f>
        <v>-45959.428</v>
      </c>
    </row>
    <row r="23" spans="1:5" s="221" customFormat="1" ht="24" customHeight="1">
      <c r="A23" s="230" t="s">
        <v>155</v>
      </c>
      <c r="B23" s="222" t="s">
        <v>519</v>
      </c>
      <c r="C23" s="443" t="s">
        <v>520</v>
      </c>
      <c r="D23" s="444"/>
      <c r="E23" s="335">
        <f>E22</f>
        <v>-45959.428</v>
      </c>
    </row>
    <row r="24" spans="1:5" s="221" customFormat="1" ht="29.25" customHeight="1">
      <c r="A24" s="230" t="s">
        <v>155</v>
      </c>
      <c r="B24" s="222" t="s">
        <v>521</v>
      </c>
      <c r="C24" s="443" t="s">
        <v>522</v>
      </c>
      <c r="D24" s="444"/>
      <c r="E24" s="335">
        <f>E23</f>
        <v>-45959.428</v>
      </c>
    </row>
    <row r="25" spans="1:5" s="221" customFormat="1" ht="30" customHeight="1">
      <c r="A25" s="230" t="s">
        <v>155</v>
      </c>
      <c r="B25" s="222" t="s">
        <v>345</v>
      </c>
      <c r="C25" s="443" t="s">
        <v>346</v>
      </c>
      <c r="D25" s="444"/>
      <c r="E25" s="335">
        <f>-доходы2021!G134</f>
        <v>-45959.428</v>
      </c>
    </row>
    <row r="26" spans="1:5" s="229" customFormat="1" ht="17.25" customHeight="1">
      <c r="A26" s="227" t="s">
        <v>155</v>
      </c>
      <c r="B26" s="228" t="s">
        <v>523</v>
      </c>
      <c r="C26" s="445" t="s">
        <v>524</v>
      </c>
      <c r="D26" s="446"/>
      <c r="E26" s="365">
        <f>E27</f>
        <v>47596.09932</v>
      </c>
    </row>
    <row r="27" spans="1:5" s="221" customFormat="1" ht="25.5" customHeight="1">
      <c r="A27" s="230" t="s">
        <v>155</v>
      </c>
      <c r="B27" s="222" t="s">
        <v>525</v>
      </c>
      <c r="C27" s="443" t="s">
        <v>526</v>
      </c>
      <c r="D27" s="444"/>
      <c r="E27" s="335">
        <f>E28</f>
        <v>47596.09932</v>
      </c>
    </row>
    <row r="28" spans="1:5" s="221" customFormat="1" ht="29.25" customHeight="1">
      <c r="A28" s="230" t="s">
        <v>155</v>
      </c>
      <c r="B28" s="222" t="s">
        <v>527</v>
      </c>
      <c r="C28" s="443" t="s">
        <v>528</v>
      </c>
      <c r="D28" s="444"/>
      <c r="E28" s="335">
        <f>E29</f>
        <v>47596.09932</v>
      </c>
    </row>
    <row r="29" spans="1:5" s="221" customFormat="1" ht="31.5" customHeight="1">
      <c r="A29" s="230" t="s">
        <v>155</v>
      </c>
      <c r="B29" s="222" t="s">
        <v>347</v>
      </c>
      <c r="C29" s="443" t="s">
        <v>348</v>
      </c>
      <c r="D29" s="444"/>
      <c r="E29" s="335">
        <f>'расх 21 г'!G371</f>
        <v>47596.09932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8:D28"/>
    <mergeCell ref="C27:D27"/>
    <mergeCell ref="C26:D26"/>
    <mergeCell ref="C21:D21"/>
    <mergeCell ref="C18:D18"/>
    <mergeCell ref="A13:E13"/>
    <mergeCell ref="A15:B15"/>
    <mergeCell ref="C17:D17"/>
    <mergeCell ref="D11:E11"/>
    <mergeCell ref="D3:E3"/>
    <mergeCell ref="C19:D19"/>
    <mergeCell ref="C20:D20"/>
    <mergeCell ref="D4:E4"/>
    <mergeCell ref="C5:E5"/>
    <mergeCell ref="C15:D16"/>
    <mergeCell ref="E15:E16"/>
    <mergeCell ref="D6:E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589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741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41" t="s">
        <v>699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1"/>
  <sheetViews>
    <sheetView zoomScalePageLayoutView="0" workbookViewId="0" topLeftCell="A320">
      <selection activeCell="J12" sqref="J12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1"/>
      <c r="G1" s="431"/>
    </row>
    <row r="2" spans="5:7" ht="15.75" hidden="1">
      <c r="E2" s="474" t="s">
        <v>366</v>
      </c>
      <c r="F2" s="431"/>
      <c r="G2" s="431"/>
    </row>
    <row r="3" spans="5:7" ht="15.75" hidden="1">
      <c r="E3" s="474" t="s">
        <v>682</v>
      </c>
      <c r="F3" s="431"/>
      <c r="G3" s="431"/>
    </row>
    <row r="4" spans="5:7" ht="15.75">
      <c r="E4" s="475" t="s">
        <v>532</v>
      </c>
      <c r="F4" s="472"/>
      <c r="G4" s="472"/>
    </row>
    <row r="5" spans="5:7" ht="15.75">
      <c r="E5" s="475" t="s">
        <v>366</v>
      </c>
      <c r="F5" s="472"/>
      <c r="G5" s="472"/>
    </row>
    <row r="6" spans="5:7" ht="15.75">
      <c r="E6" s="475" t="s">
        <v>761</v>
      </c>
      <c r="F6" s="472"/>
      <c r="G6" s="472"/>
    </row>
    <row r="7" spans="5:7" ht="15.75">
      <c r="E7" s="414"/>
      <c r="F7" s="413"/>
      <c r="G7" s="413"/>
    </row>
    <row r="9" spans="1:7" s="4" customFormat="1" ht="15.75">
      <c r="A9" s="7"/>
      <c r="B9" s="78"/>
      <c r="C9" s="473" t="s">
        <v>590</v>
      </c>
      <c r="D9" s="473"/>
      <c r="E9" s="473"/>
      <c r="F9" s="473"/>
      <c r="G9" s="473"/>
    </row>
    <row r="10" spans="1:7" s="4" customFormat="1" ht="15.75">
      <c r="A10" s="7"/>
      <c r="B10" s="78"/>
      <c r="C10" s="427" t="s">
        <v>366</v>
      </c>
      <c r="D10" s="427"/>
      <c r="E10" s="427"/>
      <c r="F10" s="427"/>
      <c r="G10" s="427"/>
    </row>
    <row r="11" spans="1:7" s="4" customFormat="1" ht="15.75">
      <c r="A11" s="7"/>
      <c r="B11" s="78"/>
      <c r="C11" s="427" t="s">
        <v>716</v>
      </c>
      <c r="D11" s="427"/>
      <c r="E11" s="427"/>
      <c r="F11" s="427"/>
      <c r="G11" s="427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41" t="s">
        <v>700</v>
      </c>
      <c r="B13" s="441"/>
      <c r="C13" s="441"/>
      <c r="D13" s="441"/>
      <c r="E13" s="441"/>
      <c r="F13" s="441"/>
      <c r="G13" s="441"/>
    </row>
    <row r="14" ht="12" customHeight="1"/>
    <row r="15" spans="1:7" s="3" customFormat="1" ht="33" customHeight="1">
      <c r="A15" s="33" t="s">
        <v>367</v>
      </c>
      <c r="B15" s="82"/>
      <c r="C15" s="82" t="s">
        <v>222</v>
      </c>
      <c r="D15" s="82" t="s">
        <v>223</v>
      </c>
      <c r="E15" s="33" t="s">
        <v>57</v>
      </c>
      <c r="F15" s="33" t="s">
        <v>225</v>
      </c>
      <c r="G15" s="53" t="s">
        <v>226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64" t="s">
        <v>735</v>
      </c>
      <c r="B17" s="102" t="s">
        <v>58</v>
      </c>
      <c r="C17" s="108" t="s">
        <v>360</v>
      </c>
      <c r="D17" s="108" t="s">
        <v>362</v>
      </c>
      <c r="E17" s="55" t="s">
        <v>212</v>
      </c>
      <c r="F17" s="55"/>
      <c r="G17" s="369">
        <f>G18</f>
        <v>4673.6839899999995</v>
      </c>
    </row>
    <row r="18" spans="1:7" s="5" customFormat="1" ht="42" customHeight="1">
      <c r="A18" s="120" t="s">
        <v>156</v>
      </c>
      <c r="B18" s="109" t="s">
        <v>58</v>
      </c>
      <c r="C18" s="110" t="s">
        <v>360</v>
      </c>
      <c r="D18" s="110" t="s">
        <v>362</v>
      </c>
      <c r="E18" s="107" t="s">
        <v>213</v>
      </c>
      <c r="F18" s="47"/>
      <c r="G18" s="370">
        <f>G19+G22+G25+G28</f>
        <v>4673.6839899999995</v>
      </c>
    </row>
    <row r="19" spans="1:7" ht="30" customHeight="1">
      <c r="A19" s="26" t="s">
        <v>160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/>
      <c r="G19" s="371">
        <f>G20</f>
        <v>922.45</v>
      </c>
    </row>
    <row r="20" spans="1:7" ht="30" customHeight="1">
      <c r="A20" s="28" t="s">
        <v>232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233</v>
      </c>
      <c r="G20" s="371">
        <f>G21</f>
        <v>922.45</v>
      </c>
    </row>
    <row r="21" spans="1:7" ht="30" customHeight="1">
      <c r="A21" s="23" t="s">
        <v>234</v>
      </c>
      <c r="B21" s="37" t="s">
        <v>155</v>
      </c>
      <c r="C21" s="27" t="s">
        <v>360</v>
      </c>
      <c r="D21" s="27" t="s">
        <v>362</v>
      </c>
      <c r="E21" s="27" t="s">
        <v>161</v>
      </c>
      <c r="F21" s="70" t="s">
        <v>195</v>
      </c>
      <c r="G21" s="371">
        <f>'расх 21 г'!G157</f>
        <v>922.45</v>
      </c>
    </row>
    <row r="22" spans="1:7" s="5" customFormat="1" ht="27" customHeight="1">
      <c r="A22" s="46" t="s">
        <v>216</v>
      </c>
      <c r="B22" s="44" t="s">
        <v>155</v>
      </c>
      <c r="C22" s="47" t="s">
        <v>360</v>
      </c>
      <c r="D22" s="47" t="s">
        <v>362</v>
      </c>
      <c r="E22" s="47" t="s">
        <v>214</v>
      </c>
      <c r="F22" s="47"/>
      <c r="G22" s="370">
        <f>G23</f>
        <v>1936.33399</v>
      </c>
    </row>
    <row r="23" spans="1:7" ht="27" customHeight="1">
      <c r="A23" s="28" t="s">
        <v>232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233</v>
      </c>
      <c r="G23" s="371">
        <f>G24</f>
        <v>1936.33399</v>
      </c>
    </row>
    <row r="24" spans="1:7" ht="27" customHeight="1">
      <c r="A24" s="23" t="s">
        <v>234</v>
      </c>
      <c r="B24" s="37" t="s">
        <v>155</v>
      </c>
      <c r="C24" s="27" t="s">
        <v>360</v>
      </c>
      <c r="D24" s="27" t="s">
        <v>362</v>
      </c>
      <c r="E24" s="27" t="s">
        <v>214</v>
      </c>
      <c r="F24" s="27" t="s">
        <v>195</v>
      </c>
      <c r="G24" s="371">
        <f>'расх 21 г'!G161</f>
        <v>1936.33399</v>
      </c>
    </row>
    <row r="25" spans="1:7" s="5" customFormat="1" ht="27" customHeight="1">
      <c r="A25" s="46" t="s">
        <v>283</v>
      </c>
      <c r="B25" s="44" t="s">
        <v>155</v>
      </c>
      <c r="C25" s="47" t="s">
        <v>360</v>
      </c>
      <c r="D25" s="47" t="s">
        <v>362</v>
      </c>
      <c r="E25" s="107" t="s">
        <v>417</v>
      </c>
      <c r="F25" s="47"/>
      <c r="G25" s="370">
        <f>G26</f>
        <v>60</v>
      </c>
    </row>
    <row r="26" spans="1:7" ht="27" customHeight="1">
      <c r="A26" s="28" t="s">
        <v>232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233</v>
      </c>
      <c r="G26" s="371">
        <f>G27</f>
        <v>60</v>
      </c>
    </row>
    <row r="27" spans="1:7" ht="27" customHeight="1">
      <c r="A27" s="23" t="s">
        <v>234</v>
      </c>
      <c r="B27" s="37" t="s">
        <v>155</v>
      </c>
      <c r="C27" s="70" t="s">
        <v>360</v>
      </c>
      <c r="D27" s="70" t="s">
        <v>362</v>
      </c>
      <c r="E27" s="117" t="s">
        <v>417</v>
      </c>
      <c r="F27" s="27" t="s">
        <v>195</v>
      </c>
      <c r="G27" s="371">
        <f>'расх 21 г'!G165</f>
        <v>60</v>
      </c>
    </row>
    <row r="28" spans="1:7" ht="27" customHeight="1">
      <c r="A28" s="46" t="s">
        <v>759</v>
      </c>
      <c r="B28" s="37"/>
      <c r="C28" s="70"/>
      <c r="D28" s="70"/>
      <c r="E28" s="356" t="s">
        <v>760</v>
      </c>
      <c r="F28" s="27"/>
      <c r="G28" s="371">
        <f>G29</f>
        <v>1754.9</v>
      </c>
    </row>
    <row r="29" spans="1:7" ht="27" customHeight="1">
      <c r="A29" s="28" t="s">
        <v>232</v>
      </c>
      <c r="B29" s="37"/>
      <c r="C29" s="70"/>
      <c r="D29" s="70"/>
      <c r="E29" s="356" t="s">
        <v>760</v>
      </c>
      <c r="F29" s="27" t="s">
        <v>233</v>
      </c>
      <c r="G29" s="371">
        <f>G30</f>
        <v>1754.9</v>
      </c>
    </row>
    <row r="30" spans="1:7" ht="27" customHeight="1">
      <c r="A30" s="23" t="s">
        <v>234</v>
      </c>
      <c r="B30" s="37"/>
      <c r="C30" s="70"/>
      <c r="D30" s="70"/>
      <c r="E30" s="356" t="s">
        <v>760</v>
      </c>
      <c r="F30" s="27" t="s">
        <v>195</v>
      </c>
      <c r="G30" s="371">
        <f>'расх 21 г'!G169</f>
        <v>1754.9</v>
      </c>
    </row>
    <row r="31" spans="1:7" ht="27" customHeight="1" hidden="1">
      <c r="A31" s="352" t="s">
        <v>453</v>
      </c>
      <c r="B31" s="84" t="s">
        <v>58</v>
      </c>
      <c r="C31" s="85" t="s">
        <v>360</v>
      </c>
      <c r="D31" s="85" t="s">
        <v>362</v>
      </c>
      <c r="E31" s="353" t="s">
        <v>214</v>
      </c>
      <c r="F31" s="353" t="s">
        <v>377</v>
      </c>
      <c r="G31" s="371"/>
    </row>
    <row r="32" spans="1:7" s="11" customFormat="1" ht="52.5" customHeight="1">
      <c r="A32" s="77" t="s">
        <v>736</v>
      </c>
      <c r="B32" s="36" t="s">
        <v>155</v>
      </c>
      <c r="C32" s="34" t="s">
        <v>360</v>
      </c>
      <c r="D32" s="34" t="s">
        <v>354</v>
      </c>
      <c r="E32" s="55" t="s">
        <v>217</v>
      </c>
      <c r="F32" s="101"/>
      <c r="G32" s="372">
        <f>G33</f>
        <v>10</v>
      </c>
    </row>
    <row r="33" spans="1:7" s="5" customFormat="1" ht="28.5" customHeight="1">
      <c r="A33" s="46" t="s">
        <v>245</v>
      </c>
      <c r="B33" s="44" t="s">
        <v>155</v>
      </c>
      <c r="C33" s="45" t="s">
        <v>360</v>
      </c>
      <c r="D33" s="45" t="s">
        <v>354</v>
      </c>
      <c r="E33" s="107" t="s">
        <v>218</v>
      </c>
      <c r="F33" s="62"/>
      <c r="G33" s="373">
        <f>G34</f>
        <v>10</v>
      </c>
    </row>
    <row r="34" spans="1:7" ht="17.25" customHeight="1">
      <c r="A34" s="12" t="s">
        <v>282</v>
      </c>
      <c r="B34" s="37" t="s">
        <v>155</v>
      </c>
      <c r="C34" s="29" t="s">
        <v>360</v>
      </c>
      <c r="D34" s="29" t="s">
        <v>354</v>
      </c>
      <c r="E34" s="70" t="s">
        <v>173</v>
      </c>
      <c r="F34" s="40"/>
      <c r="G34" s="374">
        <f>G35</f>
        <v>10</v>
      </c>
    </row>
    <row r="35" spans="1:7" ht="29.25" customHeight="1">
      <c r="A35" s="28" t="s">
        <v>232</v>
      </c>
      <c r="B35" s="37" t="s">
        <v>155</v>
      </c>
      <c r="C35" s="29" t="s">
        <v>360</v>
      </c>
      <c r="D35" s="29" t="s">
        <v>354</v>
      </c>
      <c r="E35" s="70" t="s">
        <v>173</v>
      </c>
      <c r="F35" s="29" t="s">
        <v>233</v>
      </c>
      <c r="G35" s="374">
        <f>G36</f>
        <v>10</v>
      </c>
    </row>
    <row r="36" spans="1:7" ht="30" customHeight="1">
      <c r="A36" s="15" t="s">
        <v>234</v>
      </c>
      <c r="B36" s="37" t="s">
        <v>155</v>
      </c>
      <c r="C36" s="29" t="s">
        <v>360</v>
      </c>
      <c r="D36" s="29" t="s">
        <v>354</v>
      </c>
      <c r="E36" s="70" t="s">
        <v>173</v>
      </c>
      <c r="F36" s="29" t="s">
        <v>195</v>
      </c>
      <c r="G36" s="374">
        <f>'расх 21 г'!G175</f>
        <v>10</v>
      </c>
    </row>
    <row r="37" spans="1:7" ht="28.5" customHeight="1" hidden="1">
      <c r="A37" s="28" t="s">
        <v>453</v>
      </c>
      <c r="B37" s="84" t="s">
        <v>58</v>
      </c>
      <c r="C37" s="88" t="s">
        <v>360</v>
      </c>
      <c r="D37" s="88" t="s">
        <v>354</v>
      </c>
      <c r="E37" s="117" t="s">
        <v>173</v>
      </c>
      <c r="F37" s="40" t="s">
        <v>377</v>
      </c>
      <c r="G37" s="374"/>
    </row>
    <row r="38" spans="1:7" ht="30" customHeight="1" hidden="1">
      <c r="A38" s="28" t="s">
        <v>453</v>
      </c>
      <c r="B38" s="84" t="s">
        <v>58</v>
      </c>
      <c r="C38" s="89" t="s">
        <v>358</v>
      </c>
      <c r="D38" s="89" t="s">
        <v>369</v>
      </c>
      <c r="E38" s="70" t="s">
        <v>59</v>
      </c>
      <c r="F38" s="22" t="s">
        <v>377</v>
      </c>
      <c r="G38" s="371"/>
    </row>
    <row r="39" spans="1:7" ht="39.75" customHeight="1">
      <c r="A39" s="64" t="s">
        <v>732</v>
      </c>
      <c r="B39" s="37"/>
      <c r="C39" s="24"/>
      <c r="D39" s="24"/>
      <c r="E39" s="74" t="s">
        <v>249</v>
      </c>
      <c r="F39" s="69"/>
      <c r="G39" s="123">
        <f>G40</f>
        <v>2294.16</v>
      </c>
    </row>
    <row r="40" spans="1:7" ht="28.5" customHeight="1">
      <c r="A40" s="323" t="s">
        <v>158</v>
      </c>
      <c r="B40" s="37"/>
      <c r="C40" s="24"/>
      <c r="D40" s="24"/>
      <c r="E40" s="51" t="s">
        <v>250</v>
      </c>
      <c r="F40" s="62"/>
      <c r="G40" s="124">
        <f>G41+G43+G45</f>
        <v>2294.16</v>
      </c>
    </row>
    <row r="41" spans="1:7" ht="19.5" customHeight="1">
      <c r="A41" s="125" t="s">
        <v>575</v>
      </c>
      <c r="B41" s="37"/>
      <c r="C41" s="24"/>
      <c r="D41" s="24"/>
      <c r="E41" s="71" t="s">
        <v>743</v>
      </c>
      <c r="F41" s="40" t="s">
        <v>233</v>
      </c>
      <c r="G41" s="124">
        <f>G42</f>
        <v>0</v>
      </c>
    </row>
    <row r="42" spans="1:7" ht="28.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г'!G212</f>
        <v>0</v>
      </c>
    </row>
    <row r="43" spans="1:7" ht="18.75" customHeight="1">
      <c r="A43" s="125" t="s">
        <v>575</v>
      </c>
      <c r="B43" s="37"/>
      <c r="C43" s="24"/>
      <c r="D43" s="24"/>
      <c r="E43" s="71" t="s">
        <v>743</v>
      </c>
      <c r="F43" s="29" t="s">
        <v>233</v>
      </c>
      <c r="G43" s="375">
        <f>G44</f>
        <v>2241.6</v>
      </c>
    </row>
    <row r="44" spans="1:7" ht="29.25" customHeight="1">
      <c r="A44" s="28" t="s">
        <v>232</v>
      </c>
      <c r="B44" s="37"/>
      <c r="C44" s="24"/>
      <c r="D44" s="24"/>
      <c r="E44" s="71" t="s">
        <v>743</v>
      </c>
      <c r="F44" s="29" t="s">
        <v>195</v>
      </c>
      <c r="G44" s="375">
        <f>'расх 21 г'!G214</f>
        <v>2241.6</v>
      </c>
    </row>
    <row r="45" spans="1:7" ht="29.25" customHeight="1">
      <c r="A45" s="334" t="s">
        <v>594</v>
      </c>
      <c r="B45" s="37"/>
      <c r="C45" s="24"/>
      <c r="D45" s="24"/>
      <c r="E45" s="71" t="s">
        <v>743</v>
      </c>
      <c r="F45" s="29" t="s">
        <v>233</v>
      </c>
      <c r="G45" s="124">
        <f>G46</f>
        <v>52.56</v>
      </c>
    </row>
    <row r="46" spans="1:7" s="4" customFormat="1" ht="29.25" customHeight="1">
      <c r="A46" s="28" t="s">
        <v>232</v>
      </c>
      <c r="B46" s="37"/>
      <c r="C46" s="24"/>
      <c r="D46" s="24"/>
      <c r="E46" s="71" t="s">
        <v>743</v>
      </c>
      <c r="F46" s="29" t="s">
        <v>195</v>
      </c>
      <c r="G46" s="375">
        <f>'расх 21 г'!G218</f>
        <v>52.56</v>
      </c>
    </row>
    <row r="47" spans="1:7" s="4" customFormat="1" ht="29.25" customHeight="1">
      <c r="A47" s="64" t="s">
        <v>734</v>
      </c>
      <c r="B47" s="58" t="s">
        <v>155</v>
      </c>
      <c r="C47" s="50" t="s">
        <v>364</v>
      </c>
      <c r="D47" s="50" t="s">
        <v>358</v>
      </c>
      <c r="E47" s="74" t="s">
        <v>60</v>
      </c>
      <c r="F47" s="29"/>
      <c r="G47" s="123">
        <f>G48+G65+G79+G83</f>
        <v>11163.89011</v>
      </c>
    </row>
    <row r="48" spans="1:7" s="4" customFormat="1" ht="29.25" customHeight="1">
      <c r="A48" s="46" t="s">
        <v>164</v>
      </c>
      <c r="B48" s="37" t="s">
        <v>155</v>
      </c>
      <c r="C48" s="45" t="s">
        <v>364</v>
      </c>
      <c r="D48" s="45" t="s">
        <v>358</v>
      </c>
      <c r="E48" s="51" t="s">
        <v>61</v>
      </c>
      <c r="F48" s="29"/>
      <c r="G48" s="124">
        <f>G49</f>
        <v>8557.32409</v>
      </c>
    </row>
    <row r="49" spans="1:7" s="4" customFormat="1" ht="29.25" customHeight="1">
      <c r="A49" s="46" t="s">
        <v>165</v>
      </c>
      <c r="B49" s="37" t="s">
        <v>155</v>
      </c>
      <c r="C49" s="45" t="s">
        <v>364</v>
      </c>
      <c r="D49" s="45" t="s">
        <v>358</v>
      </c>
      <c r="E49" s="51" t="s">
        <v>254</v>
      </c>
      <c r="F49" s="29"/>
      <c r="G49" s="124">
        <f>G50+G56+G60+G63</f>
        <v>8557.32409</v>
      </c>
    </row>
    <row r="50" spans="1:7" s="4" customFormat="1" ht="29.25" customHeight="1">
      <c r="A50" s="59" t="s">
        <v>228</v>
      </c>
      <c r="B50" s="37" t="s">
        <v>155</v>
      </c>
      <c r="C50" s="29" t="s">
        <v>364</v>
      </c>
      <c r="D50" s="29" t="s">
        <v>358</v>
      </c>
      <c r="E50" s="71" t="s">
        <v>254</v>
      </c>
      <c r="F50" s="25" t="s">
        <v>536</v>
      </c>
      <c r="G50" s="124">
        <f>G51</f>
        <v>5386.38353</v>
      </c>
    </row>
    <row r="51" spans="1:7" s="4" customFormat="1" ht="29.25" customHeight="1">
      <c r="A51" s="26" t="s">
        <v>289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40" t="s">
        <v>424</v>
      </c>
      <c r="G51" s="124">
        <f>'расх 21 г'!G262</f>
        <v>5386.38353</v>
      </c>
    </row>
    <row r="52" spans="1:7" s="4" customFormat="1" ht="29.25" customHeight="1" hidden="1">
      <c r="A52" s="26" t="s">
        <v>268</v>
      </c>
      <c r="B52" s="37" t="s">
        <v>155</v>
      </c>
      <c r="C52" s="24" t="s">
        <v>364</v>
      </c>
      <c r="D52" s="24" t="s">
        <v>358</v>
      </c>
      <c r="E52" s="71" t="s">
        <v>254</v>
      </c>
      <c r="F52" s="24" t="s">
        <v>396</v>
      </c>
      <c r="G52" s="124"/>
    </row>
    <row r="53" spans="1:7" s="4" customFormat="1" ht="29.25" customHeight="1" hidden="1">
      <c r="A53" s="26" t="s">
        <v>269</v>
      </c>
      <c r="B53" s="37" t="s">
        <v>155</v>
      </c>
      <c r="C53" s="24" t="s">
        <v>364</v>
      </c>
      <c r="D53" s="24" t="s">
        <v>358</v>
      </c>
      <c r="E53" s="71" t="s">
        <v>254</v>
      </c>
      <c r="F53" s="24" t="s">
        <v>397</v>
      </c>
      <c r="G53" s="124"/>
    </row>
    <row r="54" spans="1:7" s="4" customFormat="1" ht="29.25" customHeight="1" hidden="1">
      <c r="A54" s="26" t="s">
        <v>270</v>
      </c>
      <c r="B54" s="37" t="s">
        <v>155</v>
      </c>
      <c r="C54" s="24" t="s">
        <v>364</v>
      </c>
      <c r="D54" s="24" t="s">
        <v>358</v>
      </c>
      <c r="E54" s="71" t="s">
        <v>254</v>
      </c>
      <c r="F54" s="24" t="s">
        <v>187</v>
      </c>
      <c r="G54" s="124"/>
    </row>
    <row r="55" spans="1:7" s="4" customFormat="1" ht="29.25" customHeight="1">
      <c r="A55" s="26" t="s">
        <v>166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/>
      <c r="G55" s="124">
        <f>G56</f>
        <v>2918.82975</v>
      </c>
    </row>
    <row r="56" spans="1:7" s="4" customFormat="1" ht="29.25" customHeight="1">
      <c r="A56" s="28" t="s">
        <v>232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233</v>
      </c>
      <c r="G56" s="124">
        <f>G57</f>
        <v>2918.82975</v>
      </c>
    </row>
    <row r="57" spans="1:7" s="4" customFormat="1" ht="29.25" customHeight="1">
      <c r="A57" s="125" t="s">
        <v>234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195</v>
      </c>
      <c r="G57" s="124">
        <f>'расх 21 г'!G268</f>
        <v>2918.82975</v>
      </c>
    </row>
    <row r="58" spans="1:7" s="4" customFormat="1" ht="29.25" customHeight="1" hidden="1">
      <c r="A58" s="26" t="s">
        <v>375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376</v>
      </c>
      <c r="G58" s="124"/>
    </row>
    <row r="59" spans="1:7" s="4" customFormat="1" ht="29.25" customHeight="1" hidden="1">
      <c r="A59" s="26" t="s">
        <v>453</v>
      </c>
      <c r="B59" s="37" t="s">
        <v>155</v>
      </c>
      <c r="C59" s="24" t="s">
        <v>364</v>
      </c>
      <c r="D59" s="24" t="s">
        <v>358</v>
      </c>
      <c r="E59" s="71" t="s">
        <v>255</v>
      </c>
      <c r="F59" s="24" t="s">
        <v>377</v>
      </c>
      <c r="G59" s="124"/>
    </row>
    <row r="60" spans="1:7" s="4" customFormat="1" ht="29.25" customHeight="1">
      <c r="A60" s="26" t="s">
        <v>45</v>
      </c>
      <c r="B60" s="37" t="s">
        <v>155</v>
      </c>
      <c r="C60" s="24" t="s">
        <v>364</v>
      </c>
      <c r="D60" s="24" t="s">
        <v>358</v>
      </c>
      <c r="E60" s="71" t="s">
        <v>255</v>
      </c>
      <c r="F60" s="24" t="s">
        <v>235</v>
      </c>
      <c r="G60" s="124">
        <f>G62+G61</f>
        <v>252.11081000000001</v>
      </c>
    </row>
    <row r="61" spans="1:7" s="4" customFormat="1" ht="29.25" customHeight="1">
      <c r="A61" s="26"/>
      <c r="B61" s="37"/>
      <c r="C61" s="24"/>
      <c r="D61" s="24"/>
      <c r="E61" s="71" t="s">
        <v>255</v>
      </c>
      <c r="F61" s="24" t="s">
        <v>237</v>
      </c>
      <c r="G61" s="124">
        <f>'расх 21 г'!G273</f>
        <v>186.49281000000002</v>
      </c>
    </row>
    <row r="62" spans="1:7" s="4" customFormat="1" ht="29.25" customHeight="1">
      <c r="A62" s="26" t="s">
        <v>199</v>
      </c>
      <c r="B62" s="37" t="s">
        <v>155</v>
      </c>
      <c r="C62" s="24" t="s">
        <v>364</v>
      </c>
      <c r="D62" s="24" t="s">
        <v>358</v>
      </c>
      <c r="E62" s="71" t="s">
        <v>255</v>
      </c>
      <c r="F62" s="24" t="s">
        <v>198</v>
      </c>
      <c r="G62" s="124">
        <f>'расх 21 г'!G274</f>
        <v>65.618</v>
      </c>
    </row>
    <row r="63" spans="1:7" s="4" customFormat="1" ht="29.25" customHeight="1">
      <c r="A63" s="28" t="s">
        <v>551</v>
      </c>
      <c r="B63" s="37"/>
      <c r="C63" s="24"/>
      <c r="D63" s="24"/>
      <c r="E63" s="71" t="s">
        <v>553</v>
      </c>
      <c r="F63" s="24"/>
      <c r="G63" s="124">
        <f>'расх 21 г'!G277</f>
        <v>0</v>
      </c>
    </row>
    <row r="64" spans="1:7" s="4" customFormat="1" ht="29.25" customHeight="1" hidden="1">
      <c r="A64" s="26"/>
      <c r="B64" s="37"/>
      <c r="C64" s="24"/>
      <c r="D64" s="24"/>
      <c r="E64" s="71"/>
      <c r="F64" s="24"/>
      <c r="G64" s="124"/>
    </row>
    <row r="65" spans="1:7" s="4" customFormat="1" ht="29.25" customHeight="1">
      <c r="A65" s="46" t="s">
        <v>167</v>
      </c>
      <c r="B65" s="44" t="s">
        <v>155</v>
      </c>
      <c r="C65" s="45" t="s">
        <v>364</v>
      </c>
      <c r="D65" s="45" t="s">
        <v>358</v>
      </c>
      <c r="E65" s="51" t="s">
        <v>256</v>
      </c>
      <c r="F65" s="62"/>
      <c r="G65" s="124">
        <f>G66+G73+G78</f>
        <v>2048.1437</v>
      </c>
    </row>
    <row r="66" spans="1:7" s="4" customFormat="1" ht="29.25" customHeight="1">
      <c r="A66" s="59" t="s">
        <v>228</v>
      </c>
      <c r="B66" s="37" t="s">
        <v>155</v>
      </c>
      <c r="C66" s="24" t="s">
        <v>364</v>
      </c>
      <c r="D66" s="24" t="s">
        <v>358</v>
      </c>
      <c r="E66" s="48" t="s">
        <v>257</v>
      </c>
      <c r="F66" s="40" t="s">
        <v>536</v>
      </c>
      <c r="G66" s="124">
        <f>G67</f>
        <v>1424.26771</v>
      </c>
    </row>
    <row r="67" spans="1:7" s="4" customFormat="1" ht="29.25" customHeight="1">
      <c r="A67" s="26" t="s">
        <v>289</v>
      </c>
      <c r="B67" s="37" t="s">
        <v>155</v>
      </c>
      <c r="C67" s="24" t="s">
        <v>364</v>
      </c>
      <c r="D67" s="24" t="s">
        <v>358</v>
      </c>
      <c r="E67" s="48" t="s">
        <v>258</v>
      </c>
      <c r="F67" s="40" t="s">
        <v>424</v>
      </c>
      <c r="G67" s="124">
        <f>'расх 21 г'!G288</f>
        <v>1424.26771</v>
      </c>
    </row>
    <row r="68" spans="1:7" s="4" customFormat="1" ht="29.25" customHeight="1" hidden="1">
      <c r="A68" s="26" t="s">
        <v>268</v>
      </c>
      <c r="B68" s="37" t="s">
        <v>155</v>
      </c>
      <c r="C68" s="24" t="s">
        <v>364</v>
      </c>
      <c r="D68" s="24" t="s">
        <v>358</v>
      </c>
      <c r="E68" s="48" t="s">
        <v>258</v>
      </c>
      <c r="F68" s="24" t="s">
        <v>396</v>
      </c>
      <c r="G68" s="124"/>
    </row>
    <row r="69" spans="1:7" s="4" customFormat="1" ht="29.25" customHeight="1" hidden="1">
      <c r="A69" s="26" t="s">
        <v>269</v>
      </c>
      <c r="B69" s="37" t="s">
        <v>155</v>
      </c>
      <c r="C69" s="24" t="s">
        <v>364</v>
      </c>
      <c r="D69" s="24" t="s">
        <v>358</v>
      </c>
      <c r="E69" s="48" t="s">
        <v>258</v>
      </c>
      <c r="F69" s="24" t="s">
        <v>397</v>
      </c>
      <c r="G69" s="124"/>
    </row>
    <row r="70" spans="1:7" s="4" customFormat="1" ht="29.25" customHeight="1" hidden="1">
      <c r="A70" s="26" t="s">
        <v>270</v>
      </c>
      <c r="B70" s="37" t="s">
        <v>155</v>
      </c>
      <c r="C70" s="24" t="s">
        <v>364</v>
      </c>
      <c r="D70" s="24" t="s">
        <v>358</v>
      </c>
      <c r="E70" s="48" t="s">
        <v>258</v>
      </c>
      <c r="F70" s="24" t="s">
        <v>187</v>
      </c>
      <c r="G70" s="124"/>
    </row>
    <row r="71" spans="1:7" s="4" customFormat="1" ht="29.25" customHeight="1" hidden="1">
      <c r="A71" s="26"/>
      <c r="B71" s="37"/>
      <c r="C71" s="24"/>
      <c r="D71" s="24"/>
      <c r="E71" s="51"/>
      <c r="F71" s="24"/>
      <c r="G71" s="124"/>
    </row>
    <row r="72" spans="1:7" s="4" customFormat="1" ht="29.25" customHeight="1" hidden="1">
      <c r="A72" s="26"/>
      <c r="B72" s="37"/>
      <c r="C72" s="24"/>
      <c r="D72" s="24"/>
      <c r="E72" s="51"/>
      <c r="F72" s="24"/>
      <c r="G72" s="124"/>
    </row>
    <row r="73" spans="1:7" s="4" customFormat="1" ht="29.25" customHeight="1">
      <c r="A73" s="26" t="s">
        <v>168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/>
      <c r="G73" s="124">
        <f>G74</f>
        <v>623.87599</v>
      </c>
    </row>
    <row r="74" spans="1:7" s="4" customFormat="1" ht="29.25" customHeight="1">
      <c r="A74" s="28" t="s">
        <v>232</v>
      </c>
      <c r="B74" s="37" t="s">
        <v>155</v>
      </c>
      <c r="C74" s="24" t="s">
        <v>364</v>
      </c>
      <c r="D74" s="24" t="s">
        <v>358</v>
      </c>
      <c r="E74" s="48" t="s">
        <v>259</v>
      </c>
      <c r="F74" s="24" t="s">
        <v>233</v>
      </c>
      <c r="G74" s="124">
        <f>G75</f>
        <v>623.87599</v>
      </c>
    </row>
    <row r="75" spans="1:7" s="4" customFormat="1" ht="29.25" customHeight="1">
      <c r="A75" s="125" t="s">
        <v>234</v>
      </c>
      <c r="B75" s="37" t="s">
        <v>155</v>
      </c>
      <c r="C75" s="24" t="s">
        <v>364</v>
      </c>
      <c r="D75" s="24" t="s">
        <v>358</v>
      </c>
      <c r="E75" s="48" t="s">
        <v>259</v>
      </c>
      <c r="F75" s="24" t="s">
        <v>195</v>
      </c>
      <c r="G75" s="124">
        <f>'расх 21 г'!G296</f>
        <v>623.87599</v>
      </c>
    </row>
    <row r="76" spans="1:7" s="4" customFormat="1" ht="29.25" customHeight="1" hidden="1">
      <c r="A76" s="26" t="s">
        <v>375</v>
      </c>
      <c r="B76" s="37" t="s">
        <v>155</v>
      </c>
      <c r="C76" s="24" t="s">
        <v>364</v>
      </c>
      <c r="D76" s="24" t="s">
        <v>358</v>
      </c>
      <c r="E76" s="48" t="s">
        <v>259</v>
      </c>
      <c r="F76" s="24" t="s">
        <v>376</v>
      </c>
      <c r="G76" s="124"/>
    </row>
    <row r="77" spans="1:7" s="4" customFormat="1" ht="29.25" customHeight="1" hidden="1">
      <c r="A77" s="26" t="s">
        <v>453</v>
      </c>
      <c r="B77" s="37" t="s">
        <v>155</v>
      </c>
      <c r="C77" s="24" t="s">
        <v>364</v>
      </c>
      <c r="D77" s="24" t="s">
        <v>358</v>
      </c>
      <c r="E77" s="48" t="s">
        <v>259</v>
      </c>
      <c r="F77" s="24" t="s">
        <v>377</v>
      </c>
      <c r="G77" s="124"/>
    </row>
    <row r="78" spans="1:7" s="4" customFormat="1" ht="29.25" customHeight="1" hidden="1">
      <c r="A78" s="28" t="s">
        <v>552</v>
      </c>
      <c r="B78" s="37"/>
      <c r="C78" s="24"/>
      <c r="D78" s="24"/>
      <c r="E78" s="71" t="s">
        <v>554</v>
      </c>
      <c r="F78" s="24"/>
      <c r="G78" s="124">
        <f>'расх 21 г'!G299</f>
        <v>0</v>
      </c>
    </row>
    <row r="79" spans="1:7" s="4" customFormat="1" ht="29.25" customHeight="1">
      <c r="A79" s="46" t="s">
        <v>169</v>
      </c>
      <c r="B79" s="44" t="s">
        <v>155</v>
      </c>
      <c r="C79" s="45" t="s">
        <v>364</v>
      </c>
      <c r="D79" s="45" t="s">
        <v>358</v>
      </c>
      <c r="E79" s="51" t="s">
        <v>260</v>
      </c>
      <c r="F79" s="45"/>
      <c r="G79" s="124">
        <f>G80</f>
        <v>242.25232</v>
      </c>
    </row>
    <row r="80" spans="1:7" s="4" customFormat="1" ht="29.25" customHeight="1">
      <c r="A80" s="59" t="s">
        <v>170</v>
      </c>
      <c r="B80" s="37" t="s">
        <v>155</v>
      </c>
      <c r="C80" s="24" t="s">
        <v>364</v>
      </c>
      <c r="D80" s="24" t="s">
        <v>358</v>
      </c>
      <c r="E80" s="48" t="s">
        <v>261</v>
      </c>
      <c r="F80" s="24"/>
      <c r="G80" s="124">
        <f>G81</f>
        <v>242.25232</v>
      </c>
    </row>
    <row r="81" spans="1:7" s="4" customFormat="1" ht="29.25" customHeight="1">
      <c r="A81" s="59" t="s">
        <v>228</v>
      </c>
      <c r="B81" s="37" t="s">
        <v>155</v>
      </c>
      <c r="C81" s="24" t="s">
        <v>364</v>
      </c>
      <c r="D81" s="24" t="s">
        <v>358</v>
      </c>
      <c r="E81" s="48" t="s">
        <v>261</v>
      </c>
      <c r="F81" s="40" t="s">
        <v>536</v>
      </c>
      <c r="G81" s="124">
        <f>G82</f>
        <v>242.25232</v>
      </c>
    </row>
    <row r="82" spans="1:7" s="4" customFormat="1" ht="29.25" customHeight="1">
      <c r="A82" s="26" t="s">
        <v>289</v>
      </c>
      <c r="B82" s="37" t="s">
        <v>155</v>
      </c>
      <c r="C82" s="24" t="s">
        <v>364</v>
      </c>
      <c r="D82" s="24" t="s">
        <v>358</v>
      </c>
      <c r="E82" s="48" t="s">
        <v>261</v>
      </c>
      <c r="F82" s="40" t="s">
        <v>424</v>
      </c>
      <c r="G82" s="124">
        <f>'расх 21 г'!G308</f>
        <v>242.25232</v>
      </c>
    </row>
    <row r="83" spans="1:7" s="4" customFormat="1" ht="29.25" customHeight="1">
      <c r="A83" s="426" t="s">
        <v>747</v>
      </c>
      <c r="B83" s="37"/>
      <c r="C83" s="24"/>
      <c r="D83" s="24"/>
      <c r="E83" s="117" t="s">
        <v>748</v>
      </c>
      <c r="F83" s="40" t="s">
        <v>233</v>
      </c>
      <c r="G83" s="124">
        <f>G84</f>
        <v>316.16999999999996</v>
      </c>
    </row>
    <row r="84" spans="1:7" s="4" customFormat="1" ht="29.25" customHeight="1">
      <c r="A84" s="28" t="s">
        <v>232</v>
      </c>
      <c r="B84" s="37"/>
      <c r="C84" s="24"/>
      <c r="D84" s="24"/>
      <c r="E84" s="117" t="s">
        <v>748</v>
      </c>
      <c r="F84" s="40" t="s">
        <v>195</v>
      </c>
      <c r="G84" s="124">
        <f>'расх 21 г'!G314</f>
        <v>316.16999999999996</v>
      </c>
    </row>
    <row r="85" spans="1:7" s="4" customFormat="1" ht="39.75" customHeight="1">
      <c r="A85" s="77" t="s">
        <v>738</v>
      </c>
      <c r="B85" s="37"/>
      <c r="C85" s="24"/>
      <c r="D85" s="24"/>
      <c r="E85" s="74" t="s">
        <v>292</v>
      </c>
      <c r="F85" s="40"/>
      <c r="G85" s="320">
        <f>G86</f>
        <v>1591.998</v>
      </c>
    </row>
    <row r="86" spans="1:7" s="4" customFormat="1" ht="29.25" customHeight="1">
      <c r="A86" s="182" t="s">
        <v>726</v>
      </c>
      <c r="B86" s="37"/>
      <c r="C86" s="24"/>
      <c r="D86" s="24"/>
      <c r="E86" s="48" t="s">
        <v>440</v>
      </c>
      <c r="F86" s="40" t="s">
        <v>546</v>
      </c>
      <c r="G86" s="124">
        <f>G87+G88</f>
        <v>1591.998</v>
      </c>
    </row>
    <row r="87" spans="1:7" s="4" customFormat="1" ht="29.25" customHeight="1">
      <c r="A87" s="28" t="s">
        <v>543</v>
      </c>
      <c r="B87" s="37"/>
      <c r="C87" s="24"/>
      <c r="D87" s="24"/>
      <c r="E87" s="48" t="s">
        <v>544</v>
      </c>
      <c r="F87" s="40" t="s">
        <v>7</v>
      </c>
      <c r="G87" s="124">
        <f>'расх 21 г'!G195</f>
        <v>1589.998</v>
      </c>
    </row>
    <row r="88" spans="1:7" s="4" customFormat="1" ht="29.25" customHeight="1">
      <c r="A88" s="334" t="s">
        <v>545</v>
      </c>
      <c r="B88" s="37"/>
      <c r="C88" s="24"/>
      <c r="D88" s="24"/>
      <c r="E88" s="48" t="s">
        <v>441</v>
      </c>
      <c r="F88" s="40" t="s">
        <v>7</v>
      </c>
      <c r="G88" s="124">
        <f>'расх 21 г'!G200</f>
        <v>2</v>
      </c>
    </row>
    <row r="89" spans="1:7" s="4" customFormat="1" ht="29.25" customHeight="1">
      <c r="A89" s="359" t="s">
        <v>725</v>
      </c>
      <c r="B89" s="37"/>
      <c r="C89" s="24"/>
      <c r="D89" s="24"/>
      <c r="E89" s="74" t="s">
        <v>65</v>
      </c>
      <c r="F89" s="40"/>
      <c r="G89" s="124">
        <f>G90</f>
        <v>404.04</v>
      </c>
    </row>
    <row r="90" spans="1:7" s="4" customFormat="1" ht="45" customHeight="1">
      <c r="A90" s="424" t="s">
        <v>728</v>
      </c>
      <c r="B90" s="37"/>
      <c r="C90" s="24"/>
      <c r="D90" s="24"/>
      <c r="E90" s="71" t="s">
        <v>729</v>
      </c>
      <c r="F90" s="40" t="s">
        <v>195</v>
      </c>
      <c r="G90" s="124">
        <f>G91</f>
        <v>404.04</v>
      </c>
    </row>
    <row r="91" spans="1:7" s="4" customFormat="1" ht="29.25" customHeight="1">
      <c r="A91" s="125" t="s">
        <v>234</v>
      </c>
      <c r="B91" s="37"/>
      <c r="C91" s="24"/>
      <c r="D91" s="24"/>
      <c r="E91" s="71" t="s">
        <v>729</v>
      </c>
      <c r="F91" s="40" t="s">
        <v>377</v>
      </c>
      <c r="G91" s="124">
        <f>'расх 21 г'!G148</f>
        <v>404.04</v>
      </c>
    </row>
    <row r="92" spans="1:7" s="4" customFormat="1" ht="29.25" customHeight="1">
      <c r="A92" s="64" t="s">
        <v>733</v>
      </c>
      <c r="B92" s="37"/>
      <c r="C92" s="24"/>
      <c r="D92" s="24"/>
      <c r="E92" s="74" t="s">
        <v>638</v>
      </c>
      <c r="F92" s="40"/>
      <c r="G92" s="320">
        <f>G93</f>
        <v>0</v>
      </c>
    </row>
    <row r="93" spans="1:7" s="4" customFormat="1" ht="29.25" customHeight="1">
      <c r="A93" s="26" t="s">
        <v>637</v>
      </c>
      <c r="B93" s="37"/>
      <c r="C93" s="24"/>
      <c r="D93" s="24"/>
      <c r="E93" s="71" t="s">
        <v>639</v>
      </c>
      <c r="F93" s="40" t="s">
        <v>233</v>
      </c>
      <c r="G93" s="124">
        <f>G94</f>
        <v>0</v>
      </c>
    </row>
    <row r="94" spans="1:7" s="4" customFormat="1" ht="29.25" customHeight="1">
      <c r="A94" s="28" t="s">
        <v>232</v>
      </c>
      <c r="B94" s="37"/>
      <c r="C94" s="24"/>
      <c r="D94" s="24"/>
      <c r="E94" s="71" t="s">
        <v>639</v>
      </c>
      <c r="F94" s="40" t="s">
        <v>195</v>
      </c>
      <c r="G94" s="124">
        <f>G95</f>
        <v>0</v>
      </c>
    </row>
    <row r="95" spans="1:7" s="4" customFormat="1" ht="27.75" customHeight="1">
      <c r="A95" s="26" t="s">
        <v>453</v>
      </c>
      <c r="B95" s="37"/>
      <c r="C95" s="24"/>
      <c r="D95" s="24"/>
      <c r="E95" s="71" t="s">
        <v>639</v>
      </c>
      <c r="F95" s="29" t="s">
        <v>377</v>
      </c>
      <c r="G95" s="124">
        <f>'расх 21 г'!G223</f>
        <v>0</v>
      </c>
    </row>
    <row r="96" spans="1:10" s="4" customFormat="1" ht="25.5" customHeight="1">
      <c r="A96" s="113" t="s">
        <v>62</v>
      </c>
      <c r="B96" s="122"/>
      <c r="C96" s="114"/>
      <c r="D96" s="114"/>
      <c r="E96" s="71"/>
      <c r="F96" s="114"/>
      <c r="G96" s="336">
        <f>G17+G32+G39+G47+G92+G85+G89</f>
        <v>20137.772100000002</v>
      </c>
      <c r="J96" s="126"/>
    </row>
    <row r="97" spans="1:7" s="4" customFormat="1" ht="28.5" customHeight="1">
      <c r="A97" s="116" t="s">
        <v>227</v>
      </c>
      <c r="B97" s="36" t="s">
        <v>58</v>
      </c>
      <c r="C97" s="55" t="s">
        <v>358</v>
      </c>
      <c r="D97" s="55" t="s">
        <v>359</v>
      </c>
      <c r="E97" s="55" t="s">
        <v>105</v>
      </c>
      <c r="F97" s="56"/>
      <c r="G97" s="376">
        <f>G98</f>
        <v>1526.5214600000002</v>
      </c>
    </row>
    <row r="98" spans="1:7" s="4" customFormat="1" ht="15.75">
      <c r="A98" s="15" t="s">
        <v>184</v>
      </c>
      <c r="B98" s="37" t="s">
        <v>58</v>
      </c>
      <c r="C98" s="90" t="s">
        <v>358</v>
      </c>
      <c r="D98" s="90" t="s">
        <v>359</v>
      </c>
      <c r="E98" s="70" t="s">
        <v>106</v>
      </c>
      <c r="F98" s="90"/>
      <c r="G98" s="377">
        <f>G99</f>
        <v>1526.5214600000002</v>
      </c>
    </row>
    <row r="99" spans="1:7" s="4" customFormat="1" ht="25.5">
      <c r="A99" s="15" t="s">
        <v>185</v>
      </c>
      <c r="B99" s="37" t="s">
        <v>58</v>
      </c>
      <c r="C99" s="70" t="s">
        <v>358</v>
      </c>
      <c r="D99" s="70" t="s">
        <v>359</v>
      </c>
      <c r="E99" s="70" t="s">
        <v>107</v>
      </c>
      <c r="F99" s="90"/>
      <c r="G99" s="377">
        <f>G100</f>
        <v>1526.5214600000002</v>
      </c>
    </row>
    <row r="100" spans="1:7" s="68" customFormat="1" ht="27" customHeight="1">
      <c r="A100" s="59" t="s">
        <v>228</v>
      </c>
      <c r="B100" s="37" t="s">
        <v>58</v>
      </c>
      <c r="C100" s="70" t="s">
        <v>358</v>
      </c>
      <c r="D100" s="70" t="s">
        <v>359</v>
      </c>
      <c r="E100" s="70" t="s">
        <v>107</v>
      </c>
      <c r="F100" s="90" t="s">
        <v>536</v>
      </c>
      <c r="G100" s="377">
        <f>G101</f>
        <v>1526.5214600000002</v>
      </c>
    </row>
    <row r="101" spans="1:7" s="4" customFormat="1" ht="15" customHeight="1">
      <c r="A101" s="59" t="s">
        <v>229</v>
      </c>
      <c r="B101" s="37" t="s">
        <v>58</v>
      </c>
      <c r="C101" s="70" t="s">
        <v>358</v>
      </c>
      <c r="D101" s="70" t="s">
        <v>359</v>
      </c>
      <c r="E101" s="70" t="s">
        <v>107</v>
      </c>
      <c r="F101" s="90" t="s">
        <v>460</v>
      </c>
      <c r="G101" s="377">
        <f>'расх 21 г'!G23</f>
        <v>1526.5214600000002</v>
      </c>
    </row>
    <row r="102" spans="1:10" s="4" customFormat="1" ht="25.5" customHeight="1" hidden="1">
      <c r="A102" s="92" t="s">
        <v>186</v>
      </c>
      <c r="B102" s="60" t="s">
        <v>58</v>
      </c>
      <c r="C102" s="86" t="s">
        <v>358</v>
      </c>
      <c r="D102" s="86" t="s">
        <v>359</v>
      </c>
      <c r="E102" s="86" t="s">
        <v>107</v>
      </c>
      <c r="F102" s="86">
        <v>121</v>
      </c>
      <c r="G102" s="375"/>
      <c r="J102" s="126"/>
    </row>
    <row r="103" spans="1:7" s="4" customFormat="1" ht="51.75" customHeight="1" hidden="1">
      <c r="A103" s="92" t="s">
        <v>188</v>
      </c>
      <c r="B103" s="60" t="s">
        <v>58</v>
      </c>
      <c r="C103" s="86" t="s">
        <v>358</v>
      </c>
      <c r="D103" s="86" t="s">
        <v>359</v>
      </c>
      <c r="E103" s="86" t="s">
        <v>107</v>
      </c>
      <c r="F103" s="86" t="s">
        <v>189</v>
      </c>
      <c r="G103" s="375"/>
    </row>
    <row r="104" spans="1:7" s="4" customFormat="1" ht="26.25" customHeight="1">
      <c r="A104" s="116" t="s">
        <v>190</v>
      </c>
      <c r="B104" s="36" t="s">
        <v>58</v>
      </c>
      <c r="C104" s="34" t="s">
        <v>358</v>
      </c>
      <c r="D104" s="34" t="s">
        <v>361</v>
      </c>
      <c r="E104" s="55" t="s">
        <v>108</v>
      </c>
      <c r="F104" s="34"/>
      <c r="G104" s="123">
        <f>G105</f>
        <v>1109.0807</v>
      </c>
    </row>
    <row r="105" spans="1:7" s="4" customFormat="1" ht="15.75">
      <c r="A105" s="94" t="s">
        <v>230</v>
      </c>
      <c r="B105" s="37" t="s">
        <v>58</v>
      </c>
      <c r="C105" s="29" t="s">
        <v>358</v>
      </c>
      <c r="D105" s="29" t="s">
        <v>361</v>
      </c>
      <c r="E105" s="70" t="s">
        <v>109</v>
      </c>
      <c r="F105" s="40"/>
      <c r="G105" s="124">
        <f>G106</f>
        <v>1109.0807</v>
      </c>
    </row>
    <row r="106" spans="1:7" s="4" customFormat="1" ht="25.5">
      <c r="A106" s="15" t="s">
        <v>185</v>
      </c>
      <c r="B106" s="37" t="s">
        <v>58</v>
      </c>
      <c r="C106" s="29" t="s">
        <v>358</v>
      </c>
      <c r="D106" s="29" t="s">
        <v>361</v>
      </c>
      <c r="E106" s="70" t="s">
        <v>110</v>
      </c>
      <c r="F106" s="40"/>
      <c r="G106" s="377">
        <f>G107</f>
        <v>1109.0807</v>
      </c>
    </row>
    <row r="107" spans="1:7" s="4" customFormat="1" ht="39.75" customHeight="1">
      <c r="A107" s="59" t="s">
        <v>228</v>
      </c>
      <c r="B107" s="37" t="s">
        <v>58</v>
      </c>
      <c r="C107" s="29" t="s">
        <v>358</v>
      </c>
      <c r="D107" s="29" t="s">
        <v>361</v>
      </c>
      <c r="E107" s="70" t="s">
        <v>110</v>
      </c>
      <c r="F107" s="40" t="s">
        <v>536</v>
      </c>
      <c r="G107" s="377">
        <f>G108</f>
        <v>1109.0807</v>
      </c>
    </row>
    <row r="108" spans="1:10" s="4" customFormat="1" ht="26.25" customHeight="1">
      <c r="A108" s="59" t="s">
        <v>229</v>
      </c>
      <c r="B108" s="37" t="s">
        <v>58</v>
      </c>
      <c r="C108" s="29" t="s">
        <v>358</v>
      </c>
      <c r="D108" s="29" t="s">
        <v>361</v>
      </c>
      <c r="E108" s="70" t="s">
        <v>110</v>
      </c>
      <c r="F108" s="40" t="s">
        <v>460</v>
      </c>
      <c r="G108" s="377">
        <f>'расх 21 г'!G31</f>
        <v>1109.0807</v>
      </c>
      <c r="J108" s="127"/>
    </row>
    <row r="109" spans="1:7" s="4" customFormat="1" ht="27" customHeight="1" hidden="1">
      <c r="A109" s="92" t="s">
        <v>186</v>
      </c>
      <c r="B109" s="60" t="s">
        <v>58</v>
      </c>
      <c r="C109" s="86" t="s">
        <v>358</v>
      </c>
      <c r="D109" s="86" t="s">
        <v>361</v>
      </c>
      <c r="E109" s="86" t="s">
        <v>110</v>
      </c>
      <c r="F109" s="86">
        <v>121</v>
      </c>
      <c r="G109" s="375"/>
    </row>
    <row r="110" spans="1:7" s="4" customFormat="1" ht="52.5" customHeight="1" hidden="1">
      <c r="A110" s="92" t="s">
        <v>188</v>
      </c>
      <c r="B110" s="60" t="s">
        <v>58</v>
      </c>
      <c r="C110" s="86" t="s">
        <v>358</v>
      </c>
      <c r="D110" s="86" t="s">
        <v>361</v>
      </c>
      <c r="E110" s="86" t="s">
        <v>110</v>
      </c>
      <c r="F110" s="86" t="s">
        <v>189</v>
      </c>
      <c r="G110" s="375"/>
    </row>
    <row r="111" spans="1:7" s="4" customFormat="1" ht="26.25" customHeight="1">
      <c r="A111" s="54" t="s">
        <v>191</v>
      </c>
      <c r="B111" s="37" t="s">
        <v>58</v>
      </c>
      <c r="C111" s="29" t="s">
        <v>358</v>
      </c>
      <c r="D111" s="29" t="s">
        <v>360</v>
      </c>
      <c r="E111" s="55" t="s">
        <v>111</v>
      </c>
      <c r="F111" s="34"/>
      <c r="G111" s="123">
        <f>G112+G162+G202+G131</f>
        <v>24822.725060000004</v>
      </c>
    </row>
    <row r="112" spans="1:7" s="4" customFormat="1" ht="25.5">
      <c r="A112" s="28" t="s">
        <v>231</v>
      </c>
      <c r="B112" s="37" t="s">
        <v>58</v>
      </c>
      <c r="C112" s="29" t="s">
        <v>358</v>
      </c>
      <c r="D112" s="29" t="s">
        <v>360</v>
      </c>
      <c r="E112" s="70" t="s">
        <v>112</v>
      </c>
      <c r="F112" s="29"/>
      <c r="G112" s="124">
        <f>G113+G119</f>
        <v>10507.435080000001</v>
      </c>
    </row>
    <row r="113" spans="1:7" s="4" customFormat="1" ht="25.5">
      <c r="A113" s="15" t="s">
        <v>185</v>
      </c>
      <c r="B113" s="37" t="s">
        <v>58</v>
      </c>
      <c r="C113" s="29" t="s">
        <v>358</v>
      </c>
      <c r="D113" s="29" t="s">
        <v>360</v>
      </c>
      <c r="E113" s="70" t="s">
        <v>113</v>
      </c>
      <c r="F113" s="29"/>
      <c r="G113" s="335">
        <f>G114</f>
        <v>9188.46952</v>
      </c>
    </row>
    <row r="114" spans="1:7" s="4" customFormat="1" ht="41.25" customHeight="1">
      <c r="A114" s="59" t="s">
        <v>228</v>
      </c>
      <c r="B114" s="37" t="s">
        <v>58</v>
      </c>
      <c r="C114" s="29" t="s">
        <v>358</v>
      </c>
      <c r="D114" s="29" t="s">
        <v>360</v>
      </c>
      <c r="E114" s="70" t="s">
        <v>113</v>
      </c>
      <c r="F114" s="29" t="s">
        <v>536</v>
      </c>
      <c r="G114" s="335">
        <f>G115</f>
        <v>9188.46952</v>
      </c>
    </row>
    <row r="115" spans="1:7" s="4" customFormat="1" ht="19.5" customHeight="1">
      <c r="A115" s="15" t="s">
        <v>194</v>
      </c>
      <c r="B115" s="37" t="s">
        <v>58</v>
      </c>
      <c r="C115" s="29" t="s">
        <v>358</v>
      </c>
      <c r="D115" s="29" t="s">
        <v>360</v>
      </c>
      <c r="E115" s="70" t="s">
        <v>113</v>
      </c>
      <c r="F115" s="29" t="s">
        <v>460</v>
      </c>
      <c r="G115" s="335">
        <f>'расх 21 г'!G39</f>
        <v>9188.46952</v>
      </c>
    </row>
    <row r="116" spans="1:7" s="4" customFormat="1" ht="29.25" customHeight="1" hidden="1">
      <c r="A116" s="92" t="s">
        <v>186</v>
      </c>
      <c r="B116" s="60" t="s">
        <v>58</v>
      </c>
      <c r="C116" s="72" t="s">
        <v>358</v>
      </c>
      <c r="D116" s="72" t="s">
        <v>360</v>
      </c>
      <c r="E116" s="86" t="s">
        <v>113</v>
      </c>
      <c r="F116" s="72" t="s">
        <v>373</v>
      </c>
      <c r="G116" s="124">
        <v>5080</v>
      </c>
    </row>
    <row r="117" spans="1:7" s="4" customFormat="1" ht="28.5" customHeight="1" hidden="1">
      <c r="A117" s="92" t="s">
        <v>197</v>
      </c>
      <c r="B117" s="60" t="s">
        <v>58</v>
      </c>
      <c r="C117" s="72" t="s">
        <v>358</v>
      </c>
      <c r="D117" s="72" t="s">
        <v>360</v>
      </c>
      <c r="E117" s="86" t="s">
        <v>113</v>
      </c>
      <c r="F117" s="72" t="s">
        <v>374</v>
      </c>
      <c r="G117" s="124">
        <v>2.34</v>
      </c>
    </row>
    <row r="118" spans="1:7" s="4" customFormat="1" ht="38.25" hidden="1">
      <c r="A118" s="92" t="s">
        <v>188</v>
      </c>
      <c r="B118" s="60" t="s">
        <v>58</v>
      </c>
      <c r="C118" s="72" t="s">
        <v>358</v>
      </c>
      <c r="D118" s="72" t="s">
        <v>360</v>
      </c>
      <c r="E118" s="86" t="s">
        <v>113</v>
      </c>
      <c r="F118" s="72" t="s">
        <v>189</v>
      </c>
      <c r="G118" s="124">
        <v>1417.445</v>
      </c>
    </row>
    <row r="119" spans="1:7" s="4" customFormat="1" ht="27" customHeight="1">
      <c r="A119" s="15" t="s">
        <v>193</v>
      </c>
      <c r="B119" s="37" t="s">
        <v>58</v>
      </c>
      <c r="C119" s="29" t="s">
        <v>358</v>
      </c>
      <c r="D119" s="29" t="s">
        <v>360</v>
      </c>
      <c r="E119" s="70" t="s">
        <v>114</v>
      </c>
      <c r="F119" s="29"/>
      <c r="G119" s="124">
        <f>G120+G124</f>
        <v>1318.9655599999999</v>
      </c>
    </row>
    <row r="120" spans="1:7" s="4" customFormat="1" ht="16.5" customHeight="1">
      <c r="A120" s="28" t="s">
        <v>232</v>
      </c>
      <c r="B120" s="37" t="s">
        <v>58</v>
      </c>
      <c r="C120" s="29" t="s">
        <v>358</v>
      </c>
      <c r="D120" s="29" t="s">
        <v>360</v>
      </c>
      <c r="E120" s="70" t="s">
        <v>114</v>
      </c>
      <c r="F120" s="29" t="s">
        <v>233</v>
      </c>
      <c r="G120" s="124">
        <f>G121</f>
        <v>1286.77092</v>
      </c>
    </row>
    <row r="121" spans="1:7" s="4" customFormat="1" ht="16.5" customHeight="1">
      <c r="A121" s="15" t="s">
        <v>234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195</v>
      </c>
      <c r="G121" s="124">
        <f>'расх 21 г'!G45</f>
        <v>1286.77092</v>
      </c>
    </row>
    <row r="122" spans="1:7" s="4" customFormat="1" ht="66.75" customHeight="1" hidden="1">
      <c r="A122" s="65" t="s">
        <v>375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376</v>
      </c>
      <c r="G122" s="124">
        <v>441.02</v>
      </c>
    </row>
    <row r="123" spans="1:7" s="4" customFormat="1" ht="18" customHeight="1" hidden="1">
      <c r="A123" s="65" t="s">
        <v>453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377</v>
      </c>
      <c r="G123" s="124">
        <v>1044.489</v>
      </c>
    </row>
    <row r="124" spans="1:7" s="4" customFormat="1" ht="17.25" customHeight="1">
      <c r="A124" s="28" t="s">
        <v>45</v>
      </c>
      <c r="B124" s="37" t="s">
        <v>58</v>
      </c>
      <c r="C124" s="29" t="s">
        <v>358</v>
      </c>
      <c r="D124" s="29" t="s">
        <v>360</v>
      </c>
      <c r="E124" s="70" t="s">
        <v>114</v>
      </c>
      <c r="F124" s="29" t="s">
        <v>235</v>
      </c>
      <c r="G124" s="124">
        <f>G125+G127</f>
        <v>32.19464</v>
      </c>
    </row>
    <row r="125" spans="1:7" s="4" customFormat="1" ht="17.25" customHeight="1" hidden="1">
      <c r="A125" s="28" t="s">
        <v>236</v>
      </c>
      <c r="B125" s="37" t="s">
        <v>58</v>
      </c>
      <c r="C125" s="29" t="s">
        <v>358</v>
      </c>
      <c r="D125" s="29" t="s">
        <v>360</v>
      </c>
      <c r="E125" s="117" t="s">
        <v>114</v>
      </c>
      <c r="F125" s="29" t="s">
        <v>237</v>
      </c>
      <c r="G125" s="124">
        <f>'расх 21 г'!G50</f>
        <v>0</v>
      </c>
    </row>
    <row r="126" spans="1:7" ht="39.75" customHeight="1" hidden="1">
      <c r="A126" s="97" t="s">
        <v>238</v>
      </c>
      <c r="B126" s="60" t="s">
        <v>58</v>
      </c>
      <c r="C126" s="72" t="s">
        <v>358</v>
      </c>
      <c r="D126" s="72" t="s">
        <v>360</v>
      </c>
      <c r="E126" s="86" t="s">
        <v>114</v>
      </c>
      <c r="F126" s="72" t="s">
        <v>295</v>
      </c>
      <c r="G126" s="124"/>
    </row>
    <row r="127" spans="1:7" ht="15.75" customHeight="1">
      <c r="A127" s="28" t="s">
        <v>239</v>
      </c>
      <c r="B127" s="37" t="s">
        <v>58</v>
      </c>
      <c r="C127" s="29" t="s">
        <v>358</v>
      </c>
      <c r="D127" s="29" t="s">
        <v>360</v>
      </c>
      <c r="E127" s="70" t="s">
        <v>114</v>
      </c>
      <c r="F127" s="29" t="s">
        <v>198</v>
      </c>
      <c r="G127" s="124">
        <f>'расх 21 г'!G52</f>
        <v>32.19464</v>
      </c>
    </row>
    <row r="128" spans="1:7" ht="27" customHeight="1" hidden="1">
      <c r="A128" s="65" t="s">
        <v>240</v>
      </c>
      <c r="B128" s="60" t="s">
        <v>58</v>
      </c>
      <c r="C128" s="72" t="s">
        <v>358</v>
      </c>
      <c r="D128" s="72" t="s">
        <v>360</v>
      </c>
      <c r="E128" s="86" t="s">
        <v>114</v>
      </c>
      <c r="F128" s="72" t="s">
        <v>379</v>
      </c>
      <c r="G128" s="124"/>
    </row>
    <row r="129" spans="1:7" ht="42" customHeight="1" hidden="1">
      <c r="A129" s="65" t="s">
        <v>201</v>
      </c>
      <c r="B129" s="60" t="s">
        <v>58</v>
      </c>
      <c r="C129" s="72" t="s">
        <v>358</v>
      </c>
      <c r="D129" s="72" t="s">
        <v>360</v>
      </c>
      <c r="E129" s="86" t="s">
        <v>114</v>
      </c>
      <c r="F129" s="72" t="s">
        <v>200</v>
      </c>
      <c r="G129" s="124"/>
    </row>
    <row r="130" spans="1:7" ht="16.5" customHeight="1" hidden="1">
      <c r="A130" s="28" t="s">
        <v>191</v>
      </c>
      <c r="B130" s="37" t="s">
        <v>58</v>
      </c>
      <c r="C130" s="29" t="s">
        <v>364</v>
      </c>
      <c r="D130" s="29" t="s">
        <v>358</v>
      </c>
      <c r="E130" s="70" t="s">
        <v>111</v>
      </c>
      <c r="F130" s="22"/>
      <c r="G130" s="371">
        <f>G131</f>
        <v>9326.37621</v>
      </c>
    </row>
    <row r="131" spans="1:7" ht="15.75">
      <c r="A131" s="64" t="s">
        <v>203</v>
      </c>
      <c r="B131" s="58" t="s">
        <v>58</v>
      </c>
      <c r="C131" s="50" t="s">
        <v>364</v>
      </c>
      <c r="D131" s="50" t="s">
        <v>358</v>
      </c>
      <c r="E131" s="386" t="s">
        <v>130</v>
      </c>
      <c r="F131" s="387"/>
      <c r="G131" s="388">
        <f>'расх 21 г'!G226</f>
        <v>9326.37621</v>
      </c>
    </row>
    <row r="132" spans="1:7" ht="28.5" customHeight="1" hidden="1">
      <c r="A132" s="28" t="s">
        <v>267</v>
      </c>
      <c r="B132" s="37" t="s">
        <v>58</v>
      </c>
      <c r="C132" s="29" t="s">
        <v>364</v>
      </c>
      <c r="D132" s="29" t="s">
        <v>358</v>
      </c>
      <c r="E132" s="70" t="s">
        <v>131</v>
      </c>
      <c r="F132" s="22"/>
      <c r="G132" s="371">
        <f>G133</f>
        <v>0</v>
      </c>
    </row>
    <row r="133" spans="1:7" ht="28.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131</v>
      </c>
      <c r="F133" s="22" t="s">
        <v>536</v>
      </c>
      <c r="G133" s="371">
        <f>G134</f>
        <v>0</v>
      </c>
    </row>
    <row r="134" spans="1:7" ht="29.25" customHeight="1" hidden="1">
      <c r="A134" s="28" t="s">
        <v>289</v>
      </c>
      <c r="B134" s="37" t="s">
        <v>58</v>
      </c>
      <c r="C134" s="29" t="s">
        <v>364</v>
      </c>
      <c r="D134" s="29" t="s">
        <v>358</v>
      </c>
      <c r="E134" s="70" t="s">
        <v>131</v>
      </c>
      <c r="F134" s="22" t="s">
        <v>424</v>
      </c>
      <c r="G134" s="371"/>
    </row>
    <row r="135" spans="1:7" ht="51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131</v>
      </c>
      <c r="F135" s="72" t="s">
        <v>396</v>
      </c>
      <c r="G135" s="371"/>
    </row>
    <row r="136" spans="1:7" ht="17.25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131</v>
      </c>
      <c r="F136" s="72" t="s">
        <v>397</v>
      </c>
      <c r="G136" s="371"/>
    </row>
    <row r="137" spans="1:7" ht="25.5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131</v>
      </c>
      <c r="F137" s="72" t="s">
        <v>187</v>
      </c>
      <c r="G137" s="371"/>
    </row>
    <row r="138" spans="1:7" ht="27.75" customHeight="1" hidden="1">
      <c r="A138" s="28" t="s">
        <v>272</v>
      </c>
      <c r="B138" s="37" t="s">
        <v>58</v>
      </c>
      <c r="C138" s="29" t="s">
        <v>364</v>
      </c>
      <c r="D138" s="29" t="s">
        <v>358</v>
      </c>
      <c r="E138" s="70" t="s">
        <v>133</v>
      </c>
      <c r="F138" s="22"/>
      <c r="G138" s="371">
        <f>G139</f>
        <v>0</v>
      </c>
    </row>
    <row r="139" spans="1:7" ht="27.75" customHeight="1" hidden="1">
      <c r="A139" s="59" t="s">
        <v>228</v>
      </c>
      <c r="B139" s="37" t="s">
        <v>58</v>
      </c>
      <c r="C139" s="29" t="s">
        <v>364</v>
      </c>
      <c r="D139" s="29" t="s">
        <v>358</v>
      </c>
      <c r="E139" s="70" t="s">
        <v>133</v>
      </c>
      <c r="F139" s="22" t="s">
        <v>536</v>
      </c>
      <c r="G139" s="371">
        <f>G140</f>
        <v>0</v>
      </c>
    </row>
    <row r="140" spans="1:7" ht="42" customHeight="1" hidden="1">
      <c r="A140" s="28" t="s">
        <v>63</v>
      </c>
      <c r="B140" s="37" t="s">
        <v>58</v>
      </c>
      <c r="C140" s="29" t="s">
        <v>364</v>
      </c>
      <c r="D140" s="29" t="s">
        <v>358</v>
      </c>
      <c r="E140" s="70" t="s">
        <v>133</v>
      </c>
      <c r="F140" s="22" t="s">
        <v>424</v>
      </c>
      <c r="G140" s="371"/>
    </row>
    <row r="141" spans="1:7" ht="42" customHeight="1" hidden="1">
      <c r="A141" s="65" t="s">
        <v>268</v>
      </c>
      <c r="B141" s="37" t="s">
        <v>58</v>
      </c>
      <c r="C141" s="72" t="s">
        <v>364</v>
      </c>
      <c r="D141" s="72" t="s">
        <v>358</v>
      </c>
      <c r="E141" s="86" t="s">
        <v>133</v>
      </c>
      <c r="F141" s="72" t="s">
        <v>396</v>
      </c>
      <c r="G141" s="371"/>
    </row>
    <row r="142" spans="1:7" ht="18" customHeight="1" hidden="1">
      <c r="A142" s="65" t="s">
        <v>269</v>
      </c>
      <c r="B142" s="37" t="s">
        <v>58</v>
      </c>
      <c r="C142" s="72" t="s">
        <v>364</v>
      </c>
      <c r="D142" s="72" t="s">
        <v>358</v>
      </c>
      <c r="E142" s="86" t="s">
        <v>273</v>
      </c>
      <c r="F142" s="72" t="s">
        <v>397</v>
      </c>
      <c r="G142" s="371"/>
    </row>
    <row r="143" spans="1:7" ht="29.25" customHeight="1" hidden="1">
      <c r="A143" s="65" t="s">
        <v>270</v>
      </c>
      <c r="B143" s="37" t="s">
        <v>58</v>
      </c>
      <c r="C143" s="72" t="s">
        <v>364</v>
      </c>
      <c r="D143" s="72" t="s">
        <v>358</v>
      </c>
      <c r="E143" s="86" t="s">
        <v>133</v>
      </c>
      <c r="F143" s="72" t="s">
        <v>187</v>
      </c>
      <c r="G143" s="371"/>
    </row>
    <row r="144" spans="1:7" ht="29.25" customHeight="1" hidden="1">
      <c r="A144" s="26" t="s">
        <v>72</v>
      </c>
      <c r="B144" s="37" t="s">
        <v>406</v>
      </c>
      <c r="C144" s="24" t="s">
        <v>364</v>
      </c>
      <c r="D144" s="24" t="s">
        <v>358</v>
      </c>
      <c r="E144" s="27" t="s">
        <v>135</v>
      </c>
      <c r="F144" s="24"/>
      <c r="G144" s="378">
        <f>G145</f>
        <v>0</v>
      </c>
    </row>
    <row r="145" spans="1:7" ht="29.25" customHeight="1" hidden="1">
      <c r="A145" s="59" t="s">
        <v>228</v>
      </c>
      <c r="B145" s="37" t="s">
        <v>406</v>
      </c>
      <c r="C145" s="24" t="s">
        <v>364</v>
      </c>
      <c r="D145" s="24" t="s">
        <v>358</v>
      </c>
      <c r="E145" s="27" t="s">
        <v>135</v>
      </c>
      <c r="F145" s="24" t="s">
        <v>536</v>
      </c>
      <c r="G145" s="378">
        <f>G146</f>
        <v>0</v>
      </c>
    </row>
    <row r="146" spans="1:7" ht="15.75" hidden="1">
      <c r="A146" s="26" t="s">
        <v>289</v>
      </c>
      <c r="B146" s="37" t="s">
        <v>406</v>
      </c>
      <c r="C146" s="24" t="s">
        <v>364</v>
      </c>
      <c r="D146" s="24" t="s">
        <v>358</v>
      </c>
      <c r="E146" s="27" t="s">
        <v>135</v>
      </c>
      <c r="F146" s="22" t="s">
        <v>424</v>
      </c>
      <c r="G146" s="378"/>
    </row>
    <row r="147" spans="1:8" ht="27" customHeight="1" hidden="1">
      <c r="A147" s="28" t="s">
        <v>599</v>
      </c>
      <c r="B147" s="37" t="s">
        <v>58</v>
      </c>
      <c r="C147" s="29" t="s">
        <v>364</v>
      </c>
      <c r="D147" s="29" t="s">
        <v>358</v>
      </c>
      <c r="E147" s="70" t="s">
        <v>598</v>
      </c>
      <c r="F147" s="29"/>
      <c r="G147" s="371">
        <f>G150+G154</f>
        <v>0</v>
      </c>
      <c r="H147" s="39"/>
    </row>
    <row r="148" spans="1:8" ht="27" customHeight="1">
      <c r="A148" s="28" t="s">
        <v>605</v>
      </c>
      <c r="B148" s="37"/>
      <c r="C148" s="29"/>
      <c r="D148" s="29"/>
      <c r="E148" s="70" t="s">
        <v>607</v>
      </c>
      <c r="F148" s="29" t="s">
        <v>396</v>
      </c>
      <c r="G148" s="371">
        <f>'расх 21 г'!G227</f>
        <v>5559.523999999999</v>
      </c>
      <c r="H148" s="39"/>
    </row>
    <row r="149" spans="1:8" ht="27" customHeight="1">
      <c r="A149" s="28" t="s">
        <v>606</v>
      </c>
      <c r="B149" s="37"/>
      <c r="C149" s="29"/>
      <c r="D149" s="29"/>
      <c r="E149" s="70" t="s">
        <v>607</v>
      </c>
      <c r="F149" s="29" t="s">
        <v>187</v>
      </c>
      <c r="G149" s="371">
        <f>'расх 21 г'!G228</f>
        <v>3694.78575</v>
      </c>
      <c r="H149" s="39"/>
    </row>
    <row r="150" spans="1:8" ht="19.5" customHeight="1">
      <c r="A150" s="28" t="s">
        <v>599</v>
      </c>
      <c r="B150" s="37" t="s">
        <v>58</v>
      </c>
      <c r="C150" s="29" t="s">
        <v>364</v>
      </c>
      <c r="D150" s="29" t="s">
        <v>358</v>
      </c>
      <c r="E150" s="70" t="s">
        <v>598</v>
      </c>
      <c r="F150" s="29" t="s">
        <v>233</v>
      </c>
      <c r="G150" s="371">
        <f>G151</f>
        <v>0</v>
      </c>
      <c r="H150" s="39"/>
    </row>
    <row r="151" spans="1:7" ht="27.75" customHeight="1">
      <c r="A151" s="15" t="s">
        <v>234</v>
      </c>
      <c r="B151" s="37" t="s">
        <v>58</v>
      </c>
      <c r="C151" s="29" t="s">
        <v>364</v>
      </c>
      <c r="D151" s="29" t="s">
        <v>358</v>
      </c>
      <c r="E151" s="70" t="s">
        <v>598</v>
      </c>
      <c r="F151" s="29" t="s">
        <v>195</v>
      </c>
      <c r="G151" s="371">
        <f>G153</f>
        <v>0</v>
      </c>
    </row>
    <row r="152" spans="1:7" ht="25.5" customHeight="1" hidden="1">
      <c r="A152" s="65" t="s">
        <v>375</v>
      </c>
      <c r="B152" s="37" t="s">
        <v>58</v>
      </c>
      <c r="C152" s="72" t="s">
        <v>364</v>
      </c>
      <c r="D152" s="72" t="s">
        <v>358</v>
      </c>
      <c r="E152" s="86" t="s">
        <v>132</v>
      </c>
      <c r="F152" s="72" t="s">
        <v>376</v>
      </c>
      <c r="G152" s="371"/>
    </row>
    <row r="153" spans="1:7" ht="27.75" customHeight="1">
      <c r="A153" s="28" t="s">
        <v>453</v>
      </c>
      <c r="B153" s="37" t="s">
        <v>58</v>
      </c>
      <c r="C153" s="72" t="s">
        <v>364</v>
      </c>
      <c r="D153" s="72" t="s">
        <v>358</v>
      </c>
      <c r="E153" s="70" t="s">
        <v>598</v>
      </c>
      <c r="F153" s="29" t="s">
        <v>377</v>
      </c>
      <c r="G153" s="371">
        <f>'расх 21 г'!G232</f>
        <v>0</v>
      </c>
    </row>
    <row r="154" spans="1:7" ht="27.75" customHeight="1" hidden="1">
      <c r="A154" s="28" t="s">
        <v>45</v>
      </c>
      <c r="B154" s="37" t="s">
        <v>58</v>
      </c>
      <c r="C154" s="29" t="s">
        <v>364</v>
      </c>
      <c r="D154" s="29" t="s">
        <v>358</v>
      </c>
      <c r="E154" s="70" t="s">
        <v>132</v>
      </c>
      <c r="F154" s="29" t="s">
        <v>235</v>
      </c>
      <c r="G154" s="371">
        <f>G155</f>
        <v>0</v>
      </c>
    </row>
    <row r="155" spans="1:7" ht="27.75" customHeight="1" hidden="1">
      <c r="A155" s="28" t="s">
        <v>199</v>
      </c>
      <c r="B155" s="37" t="s">
        <v>58</v>
      </c>
      <c r="C155" s="29" t="s">
        <v>364</v>
      </c>
      <c r="D155" s="29" t="s">
        <v>358</v>
      </c>
      <c r="E155" s="70" t="s">
        <v>132</v>
      </c>
      <c r="F155" s="29" t="s">
        <v>198</v>
      </c>
      <c r="G155" s="371"/>
    </row>
    <row r="156" spans="1:7" ht="25.5" hidden="1">
      <c r="A156" s="65" t="s">
        <v>378</v>
      </c>
      <c r="B156" s="37" t="s">
        <v>58</v>
      </c>
      <c r="C156" s="72" t="s">
        <v>364</v>
      </c>
      <c r="D156" s="72" t="s">
        <v>358</v>
      </c>
      <c r="E156" s="86" t="s">
        <v>132</v>
      </c>
      <c r="F156" s="72" t="s">
        <v>379</v>
      </c>
      <c r="G156" s="371"/>
    </row>
    <row r="157" spans="1:7" ht="26.25" customHeight="1" hidden="1">
      <c r="A157" s="28" t="s">
        <v>274</v>
      </c>
      <c r="B157" s="37" t="s">
        <v>58</v>
      </c>
      <c r="C157" s="29" t="s">
        <v>364</v>
      </c>
      <c r="D157" s="29" t="s">
        <v>358</v>
      </c>
      <c r="E157" s="70" t="s">
        <v>134</v>
      </c>
      <c r="F157" s="29"/>
      <c r="G157" s="371">
        <f>G158</f>
        <v>0</v>
      </c>
    </row>
    <row r="158" spans="1:10" ht="26.25" customHeight="1" hidden="1">
      <c r="A158" s="28" t="s">
        <v>232</v>
      </c>
      <c r="B158" s="37" t="s">
        <v>58</v>
      </c>
      <c r="C158" s="29" t="s">
        <v>364</v>
      </c>
      <c r="D158" s="29" t="s">
        <v>358</v>
      </c>
      <c r="E158" s="70" t="s">
        <v>134</v>
      </c>
      <c r="F158" s="29" t="s">
        <v>233</v>
      </c>
      <c r="G158" s="371">
        <f>G159</f>
        <v>0</v>
      </c>
      <c r="J158" s="38"/>
    </row>
    <row r="159" spans="1:7" s="4" customFormat="1" ht="30.75" customHeight="1" hidden="1">
      <c r="A159" s="15" t="s">
        <v>234</v>
      </c>
      <c r="B159" s="37" t="s">
        <v>58</v>
      </c>
      <c r="C159" s="29" t="s">
        <v>364</v>
      </c>
      <c r="D159" s="29" t="s">
        <v>358</v>
      </c>
      <c r="E159" s="70" t="s">
        <v>134</v>
      </c>
      <c r="F159" s="29" t="s">
        <v>195</v>
      </c>
      <c r="G159" s="371"/>
    </row>
    <row r="160" spans="1:7" s="4" customFormat="1" ht="30.75" customHeight="1" hidden="1">
      <c r="A160" s="65" t="s">
        <v>375</v>
      </c>
      <c r="B160" s="37" t="s">
        <v>58</v>
      </c>
      <c r="C160" s="72" t="s">
        <v>364</v>
      </c>
      <c r="D160" s="72" t="s">
        <v>358</v>
      </c>
      <c r="E160" s="86" t="s">
        <v>134</v>
      </c>
      <c r="F160" s="72" t="s">
        <v>376</v>
      </c>
      <c r="G160" s="371"/>
    </row>
    <row r="161" spans="1:7" s="4" customFormat="1" ht="30.75" customHeight="1" hidden="1">
      <c r="A161" s="65" t="s">
        <v>453</v>
      </c>
      <c r="B161" s="37" t="s">
        <v>58</v>
      </c>
      <c r="C161" s="72" t="s">
        <v>364</v>
      </c>
      <c r="D161" s="72" t="s">
        <v>358</v>
      </c>
      <c r="E161" s="86" t="s">
        <v>134</v>
      </c>
      <c r="F161" s="72" t="s">
        <v>377</v>
      </c>
      <c r="G161" s="371"/>
    </row>
    <row r="162" spans="1:7" s="4" customFormat="1" ht="30" customHeight="1">
      <c r="A162" s="66" t="s">
        <v>241</v>
      </c>
      <c r="B162" s="58" t="s">
        <v>155</v>
      </c>
      <c r="C162" s="69" t="s">
        <v>359</v>
      </c>
      <c r="D162" s="69" t="s">
        <v>361</v>
      </c>
      <c r="E162" s="74" t="s">
        <v>116</v>
      </c>
      <c r="F162" s="29"/>
      <c r="G162" s="369">
        <f>G166+G175+G183+G170+G163</f>
        <v>1143.2399999999998</v>
      </c>
    </row>
    <row r="163" spans="1:7" s="4" customFormat="1" ht="22.5" customHeight="1">
      <c r="A163" s="64" t="s">
        <v>754</v>
      </c>
      <c r="B163" s="58"/>
      <c r="C163" s="69"/>
      <c r="D163" s="69"/>
      <c r="E163" s="140" t="s">
        <v>756</v>
      </c>
      <c r="F163" s="29"/>
      <c r="G163" s="371">
        <f>G164</f>
        <v>203.64</v>
      </c>
    </row>
    <row r="164" spans="1:7" s="4" customFormat="1" ht="30" customHeight="1">
      <c r="A164" s="28" t="s">
        <v>232</v>
      </c>
      <c r="B164" s="58"/>
      <c r="C164" s="69"/>
      <c r="D164" s="69"/>
      <c r="E164" s="140" t="s">
        <v>756</v>
      </c>
      <c r="F164" s="29"/>
      <c r="G164" s="371">
        <f>G165</f>
        <v>203.64</v>
      </c>
    </row>
    <row r="165" spans="1:7" s="4" customFormat="1" ht="30" customHeight="1">
      <c r="A165" s="15" t="s">
        <v>234</v>
      </c>
      <c r="B165" s="58"/>
      <c r="C165" s="69"/>
      <c r="D165" s="69"/>
      <c r="E165" s="140" t="s">
        <v>756</v>
      </c>
      <c r="F165" s="29"/>
      <c r="G165" s="371">
        <f>'РБА 2021'!G62</f>
        <v>203.64</v>
      </c>
    </row>
    <row r="166" spans="1:7" ht="36" customHeight="1">
      <c r="A166" s="183" t="s">
        <v>204</v>
      </c>
      <c r="B166" s="37" t="s">
        <v>58</v>
      </c>
      <c r="C166" s="29" t="s">
        <v>358</v>
      </c>
      <c r="D166" s="29" t="s">
        <v>360</v>
      </c>
      <c r="E166" s="70" t="s">
        <v>115</v>
      </c>
      <c r="F166" s="29"/>
      <c r="G166" s="124">
        <f>G167</f>
        <v>3.6</v>
      </c>
    </row>
    <row r="167" spans="1:7" s="4" customFormat="1" ht="30.75" customHeight="1">
      <c r="A167" s="28" t="s">
        <v>232</v>
      </c>
      <c r="B167" s="37" t="s">
        <v>58</v>
      </c>
      <c r="C167" s="29" t="s">
        <v>358</v>
      </c>
      <c r="D167" s="29" t="s">
        <v>360</v>
      </c>
      <c r="E167" s="70" t="s">
        <v>115</v>
      </c>
      <c r="F167" s="29" t="s">
        <v>233</v>
      </c>
      <c r="G167" s="124">
        <f>G168</f>
        <v>3.6</v>
      </c>
    </row>
    <row r="168" spans="1:7" s="4" customFormat="1" ht="26.25" customHeight="1">
      <c r="A168" s="15" t="s">
        <v>234</v>
      </c>
      <c r="B168" s="37" t="s">
        <v>58</v>
      </c>
      <c r="C168" s="29" t="s">
        <v>358</v>
      </c>
      <c r="D168" s="29" t="s">
        <v>360</v>
      </c>
      <c r="E168" s="70" t="s">
        <v>115</v>
      </c>
      <c r="F168" s="29" t="s">
        <v>195</v>
      </c>
      <c r="G168" s="124">
        <f>'расх 21 г'!G58</f>
        <v>3.6</v>
      </c>
    </row>
    <row r="169" spans="1:7" s="4" customFormat="1" ht="30.75" customHeight="1" hidden="1">
      <c r="A169" s="65" t="s">
        <v>453</v>
      </c>
      <c r="B169" s="37" t="s">
        <v>58</v>
      </c>
      <c r="C169" s="72" t="s">
        <v>358</v>
      </c>
      <c r="D169" s="72" t="s">
        <v>360</v>
      </c>
      <c r="E169" s="86" t="s">
        <v>115</v>
      </c>
      <c r="F169" s="72" t="s">
        <v>377</v>
      </c>
      <c r="G169" s="124"/>
    </row>
    <row r="170" spans="1:7" s="4" customFormat="1" ht="25.5" customHeight="1">
      <c r="A170" s="46" t="s">
        <v>211</v>
      </c>
      <c r="B170" s="37" t="s">
        <v>58</v>
      </c>
      <c r="C170" s="29" t="s">
        <v>360</v>
      </c>
      <c r="D170" s="29" t="s">
        <v>363</v>
      </c>
      <c r="E170" s="117" t="s">
        <v>122</v>
      </c>
      <c r="F170" s="29"/>
      <c r="G170" s="124">
        <f>G171</f>
        <v>43</v>
      </c>
    </row>
    <row r="171" spans="1:7" ht="29.25" customHeight="1">
      <c r="A171" s="28" t="s">
        <v>232</v>
      </c>
      <c r="B171" s="37"/>
      <c r="C171" s="29"/>
      <c r="D171" s="29"/>
      <c r="E171" s="117" t="s">
        <v>122</v>
      </c>
      <c r="F171" s="29" t="s">
        <v>233</v>
      </c>
      <c r="G171" s="124">
        <f>G172</f>
        <v>43</v>
      </c>
    </row>
    <row r="172" spans="1:7" ht="43.5" customHeight="1">
      <c r="A172" s="125" t="s">
        <v>234</v>
      </c>
      <c r="B172" s="37"/>
      <c r="C172" s="29"/>
      <c r="D172" s="29"/>
      <c r="E172" s="117" t="s">
        <v>122</v>
      </c>
      <c r="F172" s="29" t="s">
        <v>195</v>
      </c>
      <c r="G172" s="124">
        <f>G173</f>
        <v>43</v>
      </c>
    </row>
    <row r="173" spans="1:7" s="4" customFormat="1" ht="24" customHeight="1">
      <c r="A173" s="28" t="s">
        <v>453</v>
      </c>
      <c r="B173" s="37"/>
      <c r="C173" s="29"/>
      <c r="D173" s="29"/>
      <c r="E173" s="117" t="s">
        <v>115</v>
      </c>
      <c r="F173" s="29" t="s">
        <v>377</v>
      </c>
      <c r="G173" s="124">
        <f>'расх 21 г'!G140</f>
        <v>43</v>
      </c>
    </row>
    <row r="174" spans="1:7" s="4" customFormat="1" ht="38.25" hidden="1">
      <c r="A174" s="65" t="s">
        <v>453</v>
      </c>
      <c r="B174" s="37"/>
      <c r="C174" s="72"/>
      <c r="D174" s="72"/>
      <c r="E174" s="86" t="s">
        <v>115</v>
      </c>
      <c r="F174" s="72" t="s">
        <v>377</v>
      </c>
      <c r="G174" s="124"/>
    </row>
    <row r="175" spans="1:7" s="4" customFormat="1" ht="25.5">
      <c r="A175" s="99" t="s">
        <v>205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2"/>
      <c r="G175" s="371">
        <f>G176+G180</f>
        <v>182.99999999999997</v>
      </c>
    </row>
    <row r="176" spans="1:7" s="4" customFormat="1" ht="43.5" customHeight="1">
      <c r="A176" s="59" t="s">
        <v>228</v>
      </c>
      <c r="B176" s="37" t="s">
        <v>58</v>
      </c>
      <c r="C176" s="22" t="s">
        <v>358</v>
      </c>
      <c r="D176" s="22" t="s">
        <v>369</v>
      </c>
      <c r="E176" s="70" t="s">
        <v>603</v>
      </c>
      <c r="F176" s="22" t="s">
        <v>536</v>
      </c>
      <c r="G176" s="371">
        <f>G177</f>
        <v>134.98424999999997</v>
      </c>
    </row>
    <row r="177" spans="1:7" s="4" customFormat="1" ht="15.75">
      <c r="A177" s="15" t="s">
        <v>194</v>
      </c>
      <c r="B177" s="37" t="s">
        <v>58</v>
      </c>
      <c r="C177" s="22" t="s">
        <v>358</v>
      </c>
      <c r="D177" s="22" t="s">
        <v>369</v>
      </c>
      <c r="E177" s="70" t="s">
        <v>603</v>
      </c>
      <c r="F177" s="22" t="s">
        <v>460</v>
      </c>
      <c r="G177" s="371">
        <f>'расх 21 г'!G68</f>
        <v>134.98424999999997</v>
      </c>
    </row>
    <row r="178" spans="1:7" s="4" customFormat="1" ht="25.5" customHeight="1" hidden="1">
      <c r="A178" s="92" t="s">
        <v>186</v>
      </c>
      <c r="B178" s="60" t="s">
        <v>58</v>
      </c>
      <c r="C178" s="67" t="s">
        <v>358</v>
      </c>
      <c r="D178" s="67" t="s">
        <v>369</v>
      </c>
      <c r="E178" s="86" t="s">
        <v>117</v>
      </c>
      <c r="F178" s="72" t="s">
        <v>373</v>
      </c>
      <c r="G178" s="124"/>
    </row>
    <row r="179" spans="1:7" ht="27.75" customHeight="1" hidden="1">
      <c r="A179" s="92" t="s">
        <v>188</v>
      </c>
      <c r="B179" s="60" t="s">
        <v>58</v>
      </c>
      <c r="C179" s="67" t="s">
        <v>358</v>
      </c>
      <c r="D179" s="67" t="s">
        <v>369</v>
      </c>
      <c r="E179" s="86" t="s">
        <v>117</v>
      </c>
      <c r="F179" s="72" t="s">
        <v>189</v>
      </c>
      <c r="G179" s="124"/>
    </row>
    <row r="180" spans="1:7" ht="33" customHeight="1">
      <c r="A180" s="28" t="s">
        <v>232</v>
      </c>
      <c r="B180" s="37" t="s">
        <v>58</v>
      </c>
      <c r="C180" s="22" t="s">
        <v>358</v>
      </c>
      <c r="D180" s="22" t="s">
        <v>369</v>
      </c>
      <c r="E180" s="70" t="s">
        <v>603</v>
      </c>
      <c r="F180" s="29" t="s">
        <v>233</v>
      </c>
      <c r="G180" s="124">
        <f>G181</f>
        <v>48.01575</v>
      </c>
    </row>
    <row r="181" spans="1:7" ht="31.5" customHeight="1">
      <c r="A181" s="15" t="s">
        <v>196</v>
      </c>
      <c r="B181" s="37" t="s">
        <v>58</v>
      </c>
      <c r="C181" s="22" t="s">
        <v>358</v>
      </c>
      <c r="D181" s="22" t="s">
        <v>369</v>
      </c>
      <c r="E181" s="70" t="s">
        <v>603</v>
      </c>
      <c r="F181" s="29" t="s">
        <v>195</v>
      </c>
      <c r="G181" s="124">
        <f>'расх 21 г'!G72</f>
        <v>48.01575</v>
      </c>
    </row>
    <row r="182" spans="1:7" ht="15.75" hidden="1">
      <c r="A182" s="65"/>
      <c r="B182" s="37"/>
      <c r="C182" s="72"/>
      <c r="D182" s="72"/>
      <c r="E182" s="86"/>
      <c r="F182" s="72"/>
      <c r="G182" s="124"/>
    </row>
    <row r="183" spans="1:7" ht="38.25">
      <c r="A183" s="99" t="s">
        <v>385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2"/>
      <c r="G183" s="371">
        <f>G184+G189</f>
        <v>709.9999999999999</v>
      </c>
    </row>
    <row r="184" spans="1:7" ht="39.75" customHeight="1">
      <c r="A184" s="59" t="s">
        <v>228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2" t="s">
        <v>536</v>
      </c>
      <c r="G184" s="371">
        <f>G185</f>
        <v>680.4930499999999</v>
      </c>
    </row>
    <row r="185" spans="1:7" ht="28.5" customHeight="1">
      <c r="A185" s="15" t="s">
        <v>194</v>
      </c>
      <c r="B185" s="37" t="s">
        <v>58</v>
      </c>
      <c r="C185" s="22" t="s">
        <v>359</v>
      </c>
      <c r="D185" s="22" t="s">
        <v>361</v>
      </c>
      <c r="E185" s="70" t="s">
        <v>120</v>
      </c>
      <c r="F185" s="22" t="s">
        <v>460</v>
      </c>
      <c r="G185" s="371">
        <f>'расх 21 г'!G115</f>
        <v>680.4930499999999</v>
      </c>
    </row>
    <row r="186" spans="1:7" ht="25.5" hidden="1">
      <c r="A186" s="92" t="s">
        <v>452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373</v>
      </c>
      <c r="G186" s="124"/>
    </row>
    <row r="187" spans="1:7" ht="15.75" hidden="1">
      <c r="A187" s="92" t="s">
        <v>197</v>
      </c>
      <c r="B187" s="37" t="s">
        <v>58</v>
      </c>
      <c r="C187" s="67" t="s">
        <v>359</v>
      </c>
      <c r="D187" s="67" t="s">
        <v>361</v>
      </c>
      <c r="E187" s="86" t="s">
        <v>120</v>
      </c>
      <c r="F187" s="72" t="s">
        <v>374</v>
      </c>
      <c r="G187" s="124"/>
    </row>
    <row r="188" spans="1:7" ht="29.25" customHeight="1" hidden="1">
      <c r="A188" s="92" t="s">
        <v>188</v>
      </c>
      <c r="B188" s="37" t="s">
        <v>58</v>
      </c>
      <c r="C188" s="67" t="s">
        <v>359</v>
      </c>
      <c r="D188" s="67" t="s">
        <v>361</v>
      </c>
      <c r="E188" s="86" t="s">
        <v>120</v>
      </c>
      <c r="F188" s="72" t="s">
        <v>189</v>
      </c>
      <c r="G188" s="124"/>
    </row>
    <row r="189" spans="1:7" ht="29.25" customHeight="1">
      <c r="A189" s="28" t="s">
        <v>232</v>
      </c>
      <c r="B189" s="37" t="s">
        <v>58</v>
      </c>
      <c r="C189" s="22" t="s">
        <v>359</v>
      </c>
      <c r="D189" s="22" t="s">
        <v>361</v>
      </c>
      <c r="E189" s="70" t="s">
        <v>120</v>
      </c>
      <c r="F189" s="29" t="s">
        <v>233</v>
      </c>
      <c r="G189" s="124">
        <f>G190</f>
        <v>29.50695</v>
      </c>
    </row>
    <row r="190" spans="1:7" ht="32.25" customHeight="1">
      <c r="A190" s="15" t="s">
        <v>234</v>
      </c>
      <c r="B190" s="37" t="s">
        <v>58</v>
      </c>
      <c r="C190" s="22" t="s">
        <v>359</v>
      </c>
      <c r="D190" s="22" t="s">
        <v>361</v>
      </c>
      <c r="E190" s="70" t="s">
        <v>120</v>
      </c>
      <c r="F190" s="29" t="s">
        <v>195</v>
      </c>
      <c r="G190" s="124">
        <f>'расх 21 г'!G120</f>
        <v>29.50695</v>
      </c>
    </row>
    <row r="191" spans="1:7" ht="17.25" customHeight="1" hidden="1">
      <c r="A191" s="65" t="s">
        <v>375</v>
      </c>
      <c r="B191" s="37" t="s">
        <v>58</v>
      </c>
      <c r="C191" s="67" t="s">
        <v>359</v>
      </c>
      <c r="D191" s="67" t="s">
        <v>361</v>
      </c>
      <c r="E191" s="86" t="s">
        <v>120</v>
      </c>
      <c r="F191" s="72" t="s">
        <v>376</v>
      </c>
      <c r="G191" s="335"/>
    </row>
    <row r="192" spans="1:7" s="4" customFormat="1" ht="38.25" hidden="1">
      <c r="A192" s="65" t="s">
        <v>453</v>
      </c>
      <c r="B192" s="37" t="s">
        <v>58</v>
      </c>
      <c r="C192" s="67" t="s">
        <v>359</v>
      </c>
      <c r="D192" s="67" t="s">
        <v>361</v>
      </c>
      <c r="E192" s="86" t="s">
        <v>120</v>
      </c>
      <c r="F192" s="72" t="s">
        <v>377</v>
      </c>
      <c r="G192" s="124"/>
    </row>
    <row r="193" spans="1:7" s="4" customFormat="1" ht="25.5" hidden="1">
      <c r="A193" s="99" t="s">
        <v>205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2"/>
      <c r="G193" s="371">
        <f>G194+G198</f>
        <v>0</v>
      </c>
    </row>
    <row r="194" spans="1:7" s="4" customFormat="1" ht="51" hidden="1">
      <c r="A194" s="59" t="s">
        <v>228</v>
      </c>
      <c r="B194" s="37" t="s">
        <v>58</v>
      </c>
      <c r="C194" s="22" t="s">
        <v>358</v>
      </c>
      <c r="D194" s="22" t="s">
        <v>369</v>
      </c>
      <c r="E194" s="70" t="s">
        <v>117</v>
      </c>
      <c r="F194" s="22" t="s">
        <v>536</v>
      </c>
      <c r="G194" s="371">
        <f>G195</f>
        <v>0</v>
      </c>
    </row>
    <row r="195" spans="1:7" s="4" customFormat="1" ht="15.75" hidden="1">
      <c r="A195" s="15" t="s">
        <v>194</v>
      </c>
      <c r="B195" s="37" t="s">
        <v>58</v>
      </c>
      <c r="C195" s="22" t="s">
        <v>358</v>
      </c>
      <c r="D195" s="22" t="s">
        <v>369</v>
      </c>
      <c r="E195" s="70" t="s">
        <v>117</v>
      </c>
      <c r="F195" s="22" t="s">
        <v>460</v>
      </c>
      <c r="G195" s="371"/>
    </row>
    <row r="196" spans="1:7" s="4" customFormat="1" ht="15.75" hidden="1">
      <c r="A196" s="92" t="s">
        <v>186</v>
      </c>
      <c r="B196" s="60" t="s">
        <v>58</v>
      </c>
      <c r="C196" s="67" t="s">
        <v>358</v>
      </c>
      <c r="D196" s="67" t="s">
        <v>369</v>
      </c>
      <c r="E196" s="86" t="s">
        <v>117</v>
      </c>
      <c r="F196" s="72" t="s">
        <v>373</v>
      </c>
      <c r="G196" s="124"/>
    </row>
    <row r="197" spans="1:7" s="4" customFormat="1" ht="28.5" customHeight="1" hidden="1">
      <c r="A197" s="92" t="s">
        <v>188</v>
      </c>
      <c r="B197" s="60" t="s">
        <v>58</v>
      </c>
      <c r="C197" s="67" t="s">
        <v>358</v>
      </c>
      <c r="D197" s="67" t="s">
        <v>369</v>
      </c>
      <c r="E197" s="86" t="s">
        <v>117</v>
      </c>
      <c r="F197" s="72" t="s">
        <v>189</v>
      </c>
      <c r="G197" s="124"/>
    </row>
    <row r="198" spans="1:7" s="11" customFormat="1" ht="29.25" customHeight="1" hidden="1">
      <c r="A198" s="28" t="s">
        <v>232</v>
      </c>
      <c r="B198" s="37" t="s">
        <v>58</v>
      </c>
      <c r="C198" s="22" t="s">
        <v>358</v>
      </c>
      <c r="D198" s="22" t="s">
        <v>369</v>
      </c>
      <c r="E198" s="70" t="s">
        <v>117</v>
      </c>
      <c r="F198" s="29" t="s">
        <v>233</v>
      </c>
      <c r="G198" s="124">
        <f>G199</f>
        <v>0</v>
      </c>
    </row>
    <row r="199" spans="1:7" ht="15.75" customHeight="1" hidden="1">
      <c r="A199" s="15" t="s">
        <v>196</v>
      </c>
      <c r="B199" s="37" t="s">
        <v>58</v>
      </c>
      <c r="C199" s="22" t="s">
        <v>358</v>
      </c>
      <c r="D199" s="22" t="s">
        <v>369</v>
      </c>
      <c r="E199" s="70" t="s">
        <v>117</v>
      </c>
      <c r="F199" s="29" t="s">
        <v>195</v>
      </c>
      <c r="G199" s="124"/>
    </row>
    <row r="200" spans="1:7" ht="15.75" customHeight="1" hidden="1">
      <c r="A200" s="65" t="s">
        <v>375</v>
      </c>
      <c r="B200" s="60" t="s">
        <v>58</v>
      </c>
      <c r="C200" s="67" t="s">
        <v>358</v>
      </c>
      <c r="D200" s="67" t="s">
        <v>369</v>
      </c>
      <c r="E200" s="86" t="s">
        <v>117</v>
      </c>
      <c r="F200" s="72" t="s">
        <v>376</v>
      </c>
      <c r="G200" s="335"/>
    </row>
    <row r="201" spans="1:7" ht="15.75" customHeight="1" hidden="1">
      <c r="A201" s="65" t="s">
        <v>453</v>
      </c>
      <c r="B201" s="60" t="s">
        <v>58</v>
      </c>
      <c r="C201" s="67" t="s">
        <v>358</v>
      </c>
      <c r="D201" s="67" t="s">
        <v>369</v>
      </c>
      <c r="E201" s="86" t="s">
        <v>117</v>
      </c>
      <c r="F201" s="72" t="s">
        <v>377</v>
      </c>
      <c r="G201" s="124"/>
    </row>
    <row r="202" spans="1:7" ht="13.5" customHeight="1">
      <c r="A202" s="75" t="s">
        <v>207</v>
      </c>
      <c r="B202" s="36" t="s">
        <v>58</v>
      </c>
      <c r="C202" s="34" t="s">
        <v>403</v>
      </c>
      <c r="D202" s="34" t="s">
        <v>358</v>
      </c>
      <c r="E202" s="55" t="s">
        <v>118</v>
      </c>
      <c r="F202" s="34"/>
      <c r="G202" s="369">
        <f>G209+G218+G222+G226+G232+G241+G244+G247+G263+G267+G275+G279+G289+G313+G305+G213+G293+G296+G299+G302+G309+G317+G285+G254+G257+G260+G203+G282+G206</f>
        <v>3845.6737700000003</v>
      </c>
    </row>
    <row r="203" spans="1:7" ht="41.25" customHeight="1" hidden="1">
      <c r="A203" s="28" t="s">
        <v>675</v>
      </c>
      <c r="B203" s="36"/>
      <c r="C203" s="34"/>
      <c r="D203" s="34"/>
      <c r="E203" s="356" t="s">
        <v>676</v>
      </c>
      <c r="F203" s="34"/>
      <c r="G203" s="371">
        <f>G204</f>
        <v>0</v>
      </c>
    </row>
    <row r="204" spans="1:7" ht="25.5" customHeight="1" hidden="1">
      <c r="A204" s="28" t="s">
        <v>232</v>
      </c>
      <c r="B204" s="36"/>
      <c r="C204" s="34"/>
      <c r="D204" s="34"/>
      <c r="E204" s="356" t="s">
        <v>676</v>
      </c>
      <c r="F204" s="29" t="s">
        <v>233</v>
      </c>
      <c r="G204" s="371">
        <f>G205</f>
        <v>0</v>
      </c>
    </row>
    <row r="205" spans="1:7" ht="25.5" customHeight="1" hidden="1">
      <c r="A205" s="15" t="s">
        <v>234</v>
      </c>
      <c r="B205" s="36"/>
      <c r="C205" s="34"/>
      <c r="D205" s="34"/>
      <c r="E205" s="356" t="s">
        <v>676</v>
      </c>
      <c r="F205" s="29" t="s">
        <v>195</v>
      </c>
      <c r="G205" s="371">
        <f>'расх 21 г'!G186</f>
        <v>0</v>
      </c>
    </row>
    <row r="206" spans="1:7" ht="25.5" customHeight="1" hidden="1">
      <c r="A206" s="426" t="s">
        <v>747</v>
      </c>
      <c r="B206" s="36"/>
      <c r="C206" s="34"/>
      <c r="D206" s="34"/>
      <c r="E206" s="356" t="s">
        <v>748</v>
      </c>
      <c r="F206" s="29"/>
      <c r="G206" s="371">
        <f>G207</f>
        <v>0</v>
      </c>
    </row>
    <row r="207" spans="1:7" ht="25.5" customHeight="1" hidden="1">
      <c r="A207" s="28" t="s">
        <v>232</v>
      </c>
      <c r="B207" s="36"/>
      <c r="C207" s="34"/>
      <c r="D207" s="34"/>
      <c r="E207" s="117" t="s">
        <v>748</v>
      </c>
      <c r="F207" s="29" t="s">
        <v>233</v>
      </c>
      <c r="G207" s="371">
        <f>G208</f>
        <v>0</v>
      </c>
    </row>
    <row r="208" spans="1:7" ht="25.5" customHeight="1" hidden="1">
      <c r="A208" s="15" t="s">
        <v>234</v>
      </c>
      <c r="B208" s="36"/>
      <c r="C208" s="34"/>
      <c r="D208" s="34"/>
      <c r="E208" s="117" t="s">
        <v>748</v>
      </c>
      <c r="F208" s="29" t="s">
        <v>195</v>
      </c>
      <c r="G208" s="371">
        <v>0</v>
      </c>
    </row>
    <row r="209" spans="1:7" ht="13.5" customHeight="1">
      <c r="A209" s="98" t="s">
        <v>405</v>
      </c>
      <c r="B209" s="37" t="s">
        <v>58</v>
      </c>
      <c r="C209" s="29" t="s">
        <v>403</v>
      </c>
      <c r="D209" s="29" t="s">
        <v>358</v>
      </c>
      <c r="E209" s="70" t="s">
        <v>136</v>
      </c>
      <c r="F209" s="29"/>
      <c r="G209" s="371">
        <f>G210</f>
        <v>129.6</v>
      </c>
    </row>
    <row r="210" spans="1:7" ht="13.5" customHeight="1">
      <c r="A210" s="98" t="s">
        <v>275</v>
      </c>
      <c r="B210" s="37" t="s">
        <v>58</v>
      </c>
      <c r="C210" s="29" t="s">
        <v>403</v>
      </c>
      <c r="D210" s="29" t="s">
        <v>358</v>
      </c>
      <c r="E210" s="70" t="s">
        <v>136</v>
      </c>
      <c r="F210" s="29" t="s">
        <v>276</v>
      </c>
      <c r="G210" s="371">
        <f>G211</f>
        <v>129.6</v>
      </c>
    </row>
    <row r="211" spans="1:7" ht="13.5" customHeight="1">
      <c r="A211" s="76" t="s">
        <v>342</v>
      </c>
      <c r="B211" s="37"/>
      <c r="C211" s="29"/>
      <c r="D211" s="29"/>
      <c r="E211" s="70" t="s">
        <v>136</v>
      </c>
      <c r="F211" s="29" t="s">
        <v>535</v>
      </c>
      <c r="G211" s="371">
        <f>'расх 21 г'!G328</f>
        <v>129.6</v>
      </c>
    </row>
    <row r="212" spans="1:7" ht="13.5" customHeight="1" hidden="1">
      <c r="A212" s="65" t="s">
        <v>455</v>
      </c>
      <c r="B212" s="37" t="s">
        <v>58</v>
      </c>
      <c r="C212" s="72" t="s">
        <v>403</v>
      </c>
      <c r="D212" s="72" t="s">
        <v>358</v>
      </c>
      <c r="E212" s="86" t="s">
        <v>136</v>
      </c>
      <c r="F212" s="72" t="s">
        <v>406</v>
      </c>
      <c r="G212" s="322"/>
    </row>
    <row r="213" spans="1:7" ht="13.5" customHeight="1" hidden="1">
      <c r="A213" s="46" t="s">
        <v>265</v>
      </c>
      <c r="B213" s="37"/>
      <c r="C213" s="29"/>
      <c r="D213" s="29"/>
      <c r="E213" s="47" t="s">
        <v>266</v>
      </c>
      <c r="F213" s="50"/>
      <c r="G213" s="322">
        <f>G214</f>
        <v>0</v>
      </c>
    </row>
    <row r="214" spans="1:7" ht="15" customHeight="1" hidden="1">
      <c r="A214" s="26" t="s">
        <v>45</v>
      </c>
      <c r="B214" s="37"/>
      <c r="C214" s="29"/>
      <c r="D214" s="29"/>
      <c r="E214" s="70" t="s">
        <v>266</v>
      </c>
      <c r="F214" s="29" t="s">
        <v>235</v>
      </c>
      <c r="G214" s="322">
        <f>G215</f>
        <v>0</v>
      </c>
    </row>
    <row r="215" spans="1:7" ht="28.5" customHeight="1" hidden="1">
      <c r="A215" s="26" t="s">
        <v>236</v>
      </c>
      <c r="B215" s="37"/>
      <c r="C215" s="29"/>
      <c r="D215" s="29"/>
      <c r="E215" s="70" t="s">
        <v>266</v>
      </c>
      <c r="F215" s="29" t="s">
        <v>237</v>
      </c>
      <c r="G215" s="322">
        <f>'расх 21 г'!G79</f>
        <v>0</v>
      </c>
    </row>
    <row r="216" spans="1:7" ht="27.75" customHeight="1" hidden="1">
      <c r="A216" s="321" t="s">
        <v>236</v>
      </c>
      <c r="B216" s="60"/>
      <c r="C216" s="72"/>
      <c r="D216" s="72"/>
      <c r="E216" s="70" t="s">
        <v>266</v>
      </c>
      <c r="F216" s="72" t="s">
        <v>295</v>
      </c>
      <c r="G216" s="379"/>
    </row>
    <row r="217" spans="1:7" ht="26.25" customHeight="1" hidden="1">
      <c r="A217" s="28"/>
      <c r="B217" s="37"/>
      <c r="C217" s="29"/>
      <c r="D217" s="29"/>
      <c r="E217" s="117"/>
      <c r="F217" s="29"/>
      <c r="G217" s="322"/>
    </row>
    <row r="218" spans="1:7" ht="28.5" customHeight="1">
      <c r="A218" s="28" t="s">
        <v>288</v>
      </c>
      <c r="B218" s="37" t="s">
        <v>58</v>
      </c>
      <c r="C218" s="29" t="s">
        <v>398</v>
      </c>
      <c r="D218" s="29" t="s">
        <v>358</v>
      </c>
      <c r="E218" s="70" t="s">
        <v>129</v>
      </c>
      <c r="F218" s="22"/>
      <c r="G218" s="371">
        <f>G219</f>
        <v>0</v>
      </c>
    </row>
    <row r="219" spans="1:7" ht="28.5" customHeight="1">
      <c r="A219" s="28" t="s">
        <v>232</v>
      </c>
      <c r="B219" s="37" t="s">
        <v>58</v>
      </c>
      <c r="C219" s="29" t="s">
        <v>364</v>
      </c>
      <c r="D219" s="29" t="s">
        <v>358</v>
      </c>
      <c r="E219" s="70" t="s">
        <v>129</v>
      </c>
      <c r="F219" s="22" t="s">
        <v>233</v>
      </c>
      <c r="G219" s="371">
        <f>G220</f>
        <v>0</v>
      </c>
    </row>
    <row r="220" spans="1:7" ht="28.5" customHeight="1">
      <c r="A220" s="15" t="s">
        <v>234</v>
      </c>
      <c r="B220" s="37" t="s">
        <v>58</v>
      </c>
      <c r="C220" s="29" t="s">
        <v>364</v>
      </c>
      <c r="D220" s="29" t="s">
        <v>358</v>
      </c>
      <c r="E220" s="70" t="s">
        <v>129</v>
      </c>
      <c r="F220" s="22" t="s">
        <v>195</v>
      </c>
      <c r="G220" s="371">
        <f>'расх 21 г'!G321</f>
        <v>0</v>
      </c>
    </row>
    <row r="221" spans="1:7" ht="27" customHeight="1" hidden="1">
      <c r="A221" s="65" t="s">
        <v>453</v>
      </c>
      <c r="B221" s="37" t="s">
        <v>58</v>
      </c>
      <c r="C221" s="72" t="s">
        <v>364</v>
      </c>
      <c r="D221" s="72" t="s">
        <v>358</v>
      </c>
      <c r="E221" s="86" t="s">
        <v>129</v>
      </c>
      <c r="F221" s="72" t="s">
        <v>377</v>
      </c>
      <c r="G221" s="371"/>
    </row>
    <row r="222" spans="1:7" ht="39.75" customHeight="1">
      <c r="A222" s="28" t="s">
        <v>209</v>
      </c>
      <c r="B222" s="37" t="s">
        <v>58</v>
      </c>
      <c r="C222" s="29" t="s">
        <v>361</v>
      </c>
      <c r="D222" s="29" t="s">
        <v>362</v>
      </c>
      <c r="E222" s="70" t="s">
        <v>121</v>
      </c>
      <c r="F222" s="29"/>
      <c r="G222" s="371">
        <f>G223</f>
        <v>229</v>
      </c>
    </row>
    <row r="223" spans="1:7" ht="29.25" customHeight="1">
      <c r="A223" s="28" t="s">
        <v>232</v>
      </c>
      <c r="B223" s="37" t="s">
        <v>58</v>
      </c>
      <c r="C223" s="29" t="s">
        <v>361</v>
      </c>
      <c r="D223" s="29" t="s">
        <v>362</v>
      </c>
      <c r="E223" s="70" t="s">
        <v>121</v>
      </c>
      <c r="F223" s="29" t="s">
        <v>233</v>
      </c>
      <c r="G223" s="371">
        <f>G224</f>
        <v>229</v>
      </c>
    </row>
    <row r="224" spans="1:7" ht="29.25" customHeight="1">
      <c r="A224" s="15" t="s">
        <v>234</v>
      </c>
      <c r="B224" s="37" t="s">
        <v>58</v>
      </c>
      <c r="C224" s="29" t="s">
        <v>361</v>
      </c>
      <c r="D224" s="29" t="s">
        <v>362</v>
      </c>
      <c r="E224" s="70" t="s">
        <v>121</v>
      </c>
      <c r="F224" s="29" t="s">
        <v>195</v>
      </c>
      <c r="G224" s="371">
        <f>'расх 21 г'!G129</f>
        <v>229</v>
      </c>
    </row>
    <row r="225" spans="1:7" ht="29.25" customHeight="1" hidden="1">
      <c r="A225" s="65" t="s">
        <v>453</v>
      </c>
      <c r="B225" s="37" t="s">
        <v>58</v>
      </c>
      <c r="C225" s="72" t="s">
        <v>361</v>
      </c>
      <c r="D225" s="72" t="s">
        <v>362</v>
      </c>
      <c r="E225" s="86" t="s">
        <v>121</v>
      </c>
      <c r="F225" s="72" t="s">
        <v>377</v>
      </c>
      <c r="G225" s="371"/>
    </row>
    <row r="226" spans="1:7" ht="30.75" customHeight="1">
      <c r="A226" s="100" t="s">
        <v>277</v>
      </c>
      <c r="B226" s="37" t="s">
        <v>58</v>
      </c>
      <c r="C226" s="29" t="s">
        <v>401</v>
      </c>
      <c r="D226" s="29" t="s">
        <v>359</v>
      </c>
      <c r="E226" s="70" t="s">
        <v>278</v>
      </c>
      <c r="F226" s="29"/>
      <c r="G226" s="371">
        <f>G227</f>
        <v>236.67833</v>
      </c>
    </row>
    <row r="227" spans="1:7" ht="30.75" customHeight="1">
      <c r="A227" s="28" t="s">
        <v>232</v>
      </c>
      <c r="B227" s="37" t="s">
        <v>58</v>
      </c>
      <c r="C227" s="29" t="s">
        <v>401</v>
      </c>
      <c r="D227" s="29" t="s">
        <v>359</v>
      </c>
      <c r="E227" s="70" t="s">
        <v>278</v>
      </c>
      <c r="F227" s="29" t="s">
        <v>233</v>
      </c>
      <c r="G227" s="371">
        <f>G228</f>
        <v>236.67833</v>
      </c>
    </row>
    <row r="228" spans="1:7" ht="15" customHeight="1">
      <c r="A228" s="15" t="s">
        <v>234</v>
      </c>
      <c r="B228" s="37" t="s">
        <v>58</v>
      </c>
      <c r="C228" s="29" t="s">
        <v>401</v>
      </c>
      <c r="D228" s="29" t="s">
        <v>359</v>
      </c>
      <c r="E228" s="70" t="s">
        <v>278</v>
      </c>
      <c r="F228" s="29" t="s">
        <v>195</v>
      </c>
      <c r="G228" s="371">
        <f>'расх 21 г'!G335+'расх 21 г'!G340</f>
        <v>236.67833</v>
      </c>
    </row>
    <row r="229" spans="1:7" ht="28.5" customHeight="1" hidden="1">
      <c r="A229" s="65" t="s">
        <v>453</v>
      </c>
      <c r="B229" s="37" t="s">
        <v>58</v>
      </c>
      <c r="C229" s="72" t="s">
        <v>401</v>
      </c>
      <c r="D229" s="72" t="s">
        <v>359</v>
      </c>
      <c r="E229" s="86" t="s">
        <v>278</v>
      </c>
      <c r="F229" s="72" t="s">
        <v>377</v>
      </c>
      <c r="G229" s="371"/>
    </row>
    <row r="230" spans="1:7" ht="30" customHeight="1" hidden="1">
      <c r="A230" s="28"/>
      <c r="B230" s="84" t="s">
        <v>58</v>
      </c>
      <c r="C230" s="88"/>
      <c r="D230" s="88"/>
      <c r="E230" s="118" t="s">
        <v>247</v>
      </c>
      <c r="F230" s="29"/>
      <c r="G230" s="124">
        <f>G231</f>
        <v>0</v>
      </c>
    </row>
    <row r="231" spans="1:7" ht="29.25" customHeight="1" hidden="1">
      <c r="A231" s="28"/>
      <c r="B231" s="84" t="s">
        <v>58</v>
      </c>
      <c r="C231" s="88"/>
      <c r="D231" s="88"/>
      <c r="E231" s="118" t="s">
        <v>247</v>
      </c>
      <c r="F231" s="29" t="s">
        <v>377</v>
      </c>
      <c r="G231" s="124">
        <v>0</v>
      </c>
    </row>
    <row r="232" spans="1:7" ht="21" customHeight="1">
      <c r="A232" s="28" t="s">
        <v>370</v>
      </c>
      <c r="B232" s="37" t="s">
        <v>58</v>
      </c>
      <c r="C232" s="29" t="s">
        <v>363</v>
      </c>
      <c r="D232" s="29" t="s">
        <v>359</v>
      </c>
      <c r="E232" s="70" t="s">
        <v>326</v>
      </c>
      <c r="F232" s="29"/>
      <c r="G232" s="124">
        <f>G233</f>
        <v>32.8</v>
      </c>
    </row>
    <row r="233" spans="1:7" ht="16.5" customHeight="1">
      <c r="A233" s="28" t="s">
        <v>232</v>
      </c>
      <c r="B233" s="37" t="s">
        <v>58</v>
      </c>
      <c r="C233" s="29" t="s">
        <v>363</v>
      </c>
      <c r="D233" s="29" t="s">
        <v>359</v>
      </c>
      <c r="E233" s="70" t="s">
        <v>326</v>
      </c>
      <c r="F233" s="29" t="s">
        <v>233</v>
      </c>
      <c r="G233" s="124">
        <f>G234</f>
        <v>32.8</v>
      </c>
    </row>
    <row r="234" spans="1:7" ht="16.5" customHeight="1">
      <c r="A234" s="15" t="s">
        <v>234</v>
      </c>
      <c r="B234" s="37" t="s">
        <v>58</v>
      </c>
      <c r="C234" s="29" t="s">
        <v>363</v>
      </c>
      <c r="D234" s="29" t="s">
        <v>359</v>
      </c>
      <c r="E234" s="70" t="s">
        <v>326</v>
      </c>
      <c r="F234" s="29" t="s">
        <v>195</v>
      </c>
      <c r="G234" s="124">
        <f>'расх 21 г'!G206</f>
        <v>32.8</v>
      </c>
    </row>
    <row r="235" spans="1:7" ht="27.75" customHeight="1" hidden="1">
      <c r="A235" s="65" t="s">
        <v>453</v>
      </c>
      <c r="B235" s="37" t="s">
        <v>58</v>
      </c>
      <c r="C235" s="72" t="s">
        <v>363</v>
      </c>
      <c r="D235" s="72" t="s">
        <v>359</v>
      </c>
      <c r="E235" s="86" t="s">
        <v>326</v>
      </c>
      <c r="F235" s="72" t="s">
        <v>377</v>
      </c>
      <c r="G235" s="124"/>
    </row>
    <row r="236" spans="1:7" ht="29.25" customHeight="1" hidden="1">
      <c r="A236" s="87" t="s">
        <v>262</v>
      </c>
      <c r="B236" s="84" t="s">
        <v>58</v>
      </c>
      <c r="C236" s="88" t="s">
        <v>363</v>
      </c>
      <c r="D236" s="88" t="s">
        <v>359</v>
      </c>
      <c r="E236" s="70" t="s">
        <v>292</v>
      </c>
      <c r="F236" s="29"/>
      <c r="G236" s="124">
        <f>G237</f>
        <v>0</v>
      </c>
    </row>
    <row r="237" spans="1:7" ht="30.75" customHeight="1" hidden="1">
      <c r="A237" s="28" t="s">
        <v>263</v>
      </c>
      <c r="B237" s="84" t="s">
        <v>58</v>
      </c>
      <c r="C237" s="88" t="s">
        <v>363</v>
      </c>
      <c r="D237" s="88" t="s">
        <v>359</v>
      </c>
      <c r="E237" s="70" t="s">
        <v>440</v>
      </c>
      <c r="F237" s="29"/>
      <c r="G237" s="124">
        <f>G238</f>
        <v>0</v>
      </c>
    </row>
    <row r="238" spans="1:7" ht="16.5" customHeight="1" hidden="1">
      <c r="A238" s="28" t="s">
        <v>264</v>
      </c>
      <c r="B238" s="84" t="s">
        <v>58</v>
      </c>
      <c r="C238" s="88" t="s">
        <v>363</v>
      </c>
      <c r="D238" s="88" t="s">
        <v>359</v>
      </c>
      <c r="E238" s="70" t="s">
        <v>441</v>
      </c>
      <c r="F238" s="29"/>
      <c r="G238" s="124">
        <f>G239</f>
        <v>0</v>
      </c>
    </row>
    <row r="239" spans="1:7" ht="16.5" customHeight="1" hidden="1">
      <c r="A239" s="28" t="s">
        <v>453</v>
      </c>
      <c r="B239" s="84" t="s">
        <v>58</v>
      </c>
      <c r="C239" s="88" t="s">
        <v>363</v>
      </c>
      <c r="D239" s="88" t="s">
        <v>359</v>
      </c>
      <c r="E239" s="70" t="s">
        <v>441</v>
      </c>
      <c r="F239" s="29" t="s">
        <v>377</v>
      </c>
      <c r="G239" s="124"/>
    </row>
    <row r="240" spans="1:7" ht="27.75" customHeight="1" hidden="1">
      <c r="A240" s="28" t="s">
        <v>207</v>
      </c>
      <c r="B240" s="84" t="s">
        <v>58</v>
      </c>
      <c r="C240" s="88" t="s">
        <v>363</v>
      </c>
      <c r="D240" s="88" t="s">
        <v>359</v>
      </c>
      <c r="E240" s="70" t="s">
        <v>206</v>
      </c>
      <c r="F240" s="29"/>
      <c r="G240" s="124"/>
    </row>
    <row r="241" spans="1:7" ht="34.5" customHeight="1">
      <c r="A241" s="28" t="s">
        <v>151</v>
      </c>
      <c r="B241" s="37" t="s">
        <v>58</v>
      </c>
      <c r="C241" s="29" t="s">
        <v>411</v>
      </c>
      <c r="D241" s="29" t="s">
        <v>361</v>
      </c>
      <c r="E241" s="70" t="s">
        <v>137</v>
      </c>
      <c r="F241" s="29"/>
      <c r="G241" s="371">
        <f>G243</f>
        <v>277.5</v>
      </c>
    </row>
    <row r="242" spans="1:7" ht="17.25" customHeight="1">
      <c r="A242" s="28" t="s">
        <v>343</v>
      </c>
      <c r="B242" s="37" t="s">
        <v>155</v>
      </c>
      <c r="C242" s="24" t="s">
        <v>411</v>
      </c>
      <c r="D242" s="24" t="s">
        <v>361</v>
      </c>
      <c r="E242" s="27" t="s">
        <v>137</v>
      </c>
      <c r="F242" s="29" t="s">
        <v>344</v>
      </c>
      <c r="G242" s="371">
        <f>G243</f>
        <v>277.5</v>
      </c>
    </row>
    <row r="243" spans="1:7" ht="28.5" customHeight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137</v>
      </c>
      <c r="F243" s="29" t="s">
        <v>371</v>
      </c>
      <c r="G243" s="371">
        <f>'расх 21 г'!G351</f>
        <v>277.5</v>
      </c>
    </row>
    <row r="244" spans="1:7" ht="28.5" customHeight="1" hidden="1">
      <c r="A244" s="28" t="s">
        <v>33</v>
      </c>
      <c r="B244" s="37" t="s">
        <v>58</v>
      </c>
      <c r="C244" s="29" t="s">
        <v>411</v>
      </c>
      <c r="D244" s="29" t="s">
        <v>361</v>
      </c>
      <c r="E244" s="70" t="s">
        <v>138</v>
      </c>
      <c r="F244" s="29"/>
      <c r="G244" s="371">
        <f>G246</f>
        <v>0</v>
      </c>
    </row>
    <row r="245" spans="1:7" ht="17.25" customHeight="1" hidden="1">
      <c r="A245" s="28" t="s">
        <v>343</v>
      </c>
      <c r="B245" s="37"/>
      <c r="C245" s="29"/>
      <c r="D245" s="29"/>
      <c r="E245" s="70" t="s">
        <v>138</v>
      </c>
      <c r="F245" s="29" t="s">
        <v>344</v>
      </c>
      <c r="G245" s="371">
        <f>G246</f>
        <v>0</v>
      </c>
    </row>
    <row r="246" spans="1:7" ht="40.5" customHeight="1" hidden="1">
      <c r="A246" s="28" t="s">
        <v>533</v>
      </c>
      <c r="B246" s="37" t="s">
        <v>58</v>
      </c>
      <c r="C246" s="29" t="s">
        <v>411</v>
      </c>
      <c r="D246" s="29" t="s">
        <v>361</v>
      </c>
      <c r="E246" s="70" t="s">
        <v>138</v>
      </c>
      <c r="F246" s="29" t="s">
        <v>371</v>
      </c>
      <c r="G246" s="371">
        <f>'расх 21 г'!G354</f>
        <v>0</v>
      </c>
    </row>
    <row r="247" spans="1:7" ht="29.25" customHeight="1">
      <c r="A247" s="28" t="s">
        <v>152</v>
      </c>
      <c r="B247" s="37" t="s">
        <v>58</v>
      </c>
      <c r="C247" s="29" t="s">
        <v>411</v>
      </c>
      <c r="D247" s="29" t="s">
        <v>361</v>
      </c>
      <c r="E247" s="70" t="s">
        <v>139</v>
      </c>
      <c r="F247" s="29"/>
      <c r="G247" s="371">
        <f>G249</f>
        <v>43.7</v>
      </c>
    </row>
    <row r="248" spans="1:7" ht="21.75" customHeight="1">
      <c r="A248" s="28" t="s">
        <v>343</v>
      </c>
      <c r="B248" s="37"/>
      <c r="C248" s="29"/>
      <c r="D248" s="29"/>
      <c r="E248" s="70" t="s">
        <v>139</v>
      </c>
      <c r="F248" s="29" t="s">
        <v>344</v>
      </c>
      <c r="G248" s="371">
        <f>G249</f>
        <v>43.7</v>
      </c>
    </row>
    <row r="249" spans="1:7" ht="20.25" customHeight="1">
      <c r="A249" s="28" t="s">
        <v>533</v>
      </c>
      <c r="B249" s="37" t="s">
        <v>58</v>
      </c>
      <c r="C249" s="29" t="s">
        <v>411</v>
      </c>
      <c r="D249" s="29" t="s">
        <v>361</v>
      </c>
      <c r="E249" s="70" t="s">
        <v>139</v>
      </c>
      <c r="F249" s="29" t="s">
        <v>371</v>
      </c>
      <c r="G249" s="371">
        <f>'расх 21 г'!G357</f>
        <v>43.7</v>
      </c>
    </row>
    <row r="250" spans="1:7" ht="14.25" customHeight="1" hidden="1">
      <c r="A250" s="28" t="s">
        <v>64</v>
      </c>
      <c r="B250" s="84" t="s">
        <v>58</v>
      </c>
      <c r="C250" s="88" t="s">
        <v>363</v>
      </c>
      <c r="D250" s="88" t="s">
        <v>361</v>
      </c>
      <c r="E250" s="70" t="s">
        <v>65</v>
      </c>
      <c r="F250" s="29"/>
      <c r="G250" s="124">
        <f>G251</f>
        <v>0</v>
      </c>
    </row>
    <row r="251" spans="1:7" ht="27" customHeight="1" hidden="1">
      <c r="A251" s="28" t="s">
        <v>66</v>
      </c>
      <c r="B251" s="84" t="s">
        <v>58</v>
      </c>
      <c r="C251" s="88" t="s">
        <v>363</v>
      </c>
      <c r="D251" s="88" t="s">
        <v>361</v>
      </c>
      <c r="E251" s="70" t="s">
        <v>67</v>
      </c>
      <c r="F251" s="29"/>
      <c r="G251" s="124">
        <f>G252</f>
        <v>0</v>
      </c>
    </row>
    <row r="252" spans="1:7" ht="27" customHeight="1" hidden="1">
      <c r="A252" s="28" t="s">
        <v>68</v>
      </c>
      <c r="B252" s="84" t="s">
        <v>58</v>
      </c>
      <c r="C252" s="88" t="s">
        <v>363</v>
      </c>
      <c r="D252" s="88" t="s">
        <v>361</v>
      </c>
      <c r="E252" s="70" t="s">
        <v>69</v>
      </c>
      <c r="F252" s="29"/>
      <c r="G252" s="124">
        <f>G253</f>
        <v>0</v>
      </c>
    </row>
    <row r="253" spans="1:7" ht="27" customHeight="1" hidden="1">
      <c r="A253" s="28" t="s">
        <v>453</v>
      </c>
      <c r="B253" s="84" t="s">
        <v>58</v>
      </c>
      <c r="C253" s="88" t="s">
        <v>363</v>
      </c>
      <c r="D253" s="88" t="s">
        <v>361</v>
      </c>
      <c r="E253" s="70" t="s">
        <v>69</v>
      </c>
      <c r="F253" s="40" t="s">
        <v>377</v>
      </c>
      <c r="G253" s="124">
        <v>0</v>
      </c>
    </row>
    <row r="254" spans="1:7" ht="52.5" customHeight="1">
      <c r="A254" s="404" t="s">
        <v>653</v>
      </c>
      <c r="B254" s="84"/>
      <c r="C254" s="88"/>
      <c r="D254" s="88"/>
      <c r="E254" s="70" t="s">
        <v>651</v>
      </c>
      <c r="F254" s="40"/>
      <c r="G254" s="124">
        <f>G255</f>
        <v>0</v>
      </c>
    </row>
    <row r="255" spans="1:7" ht="20.25" customHeight="1">
      <c r="A255" s="28" t="s">
        <v>343</v>
      </c>
      <c r="B255" s="84"/>
      <c r="C255" s="88"/>
      <c r="D255" s="88"/>
      <c r="E255" s="70" t="s">
        <v>651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651</v>
      </c>
      <c r="F256" s="40" t="s">
        <v>371</v>
      </c>
      <c r="G256" s="124">
        <f>'расх 21 г'!G360</f>
        <v>0</v>
      </c>
    </row>
    <row r="257" spans="1:7" ht="57.75" customHeight="1">
      <c r="A257" s="406" t="s">
        <v>656</v>
      </c>
      <c r="B257" s="84"/>
      <c r="C257" s="88"/>
      <c r="D257" s="88"/>
      <c r="E257" s="70" t="s">
        <v>652</v>
      </c>
      <c r="F257" s="40"/>
      <c r="G257" s="124">
        <f>G258</f>
        <v>0</v>
      </c>
    </row>
    <row r="258" spans="1:7" ht="16.5" customHeight="1">
      <c r="A258" s="28" t="s">
        <v>343</v>
      </c>
      <c r="B258" s="84"/>
      <c r="C258" s="88"/>
      <c r="D258" s="88"/>
      <c r="E258" s="70" t="s">
        <v>652</v>
      </c>
      <c r="F258" s="40" t="s">
        <v>344</v>
      </c>
      <c r="G258" s="124">
        <f>G259</f>
        <v>0</v>
      </c>
    </row>
    <row r="259" spans="1:7" ht="20.25" customHeight="1">
      <c r="A259" s="28" t="s">
        <v>533</v>
      </c>
      <c r="B259" s="84"/>
      <c r="C259" s="88"/>
      <c r="D259" s="88"/>
      <c r="E259" s="70" t="s">
        <v>652</v>
      </c>
      <c r="F259" s="40" t="s">
        <v>371</v>
      </c>
      <c r="G259" s="124">
        <f>'расх 21 г'!G363</f>
        <v>0</v>
      </c>
    </row>
    <row r="260" spans="1:7" ht="114" customHeight="1">
      <c r="A260" s="405" t="s">
        <v>654</v>
      </c>
      <c r="B260" s="84"/>
      <c r="C260" s="88"/>
      <c r="D260" s="88"/>
      <c r="E260" s="70" t="s">
        <v>655</v>
      </c>
      <c r="F260" s="40"/>
      <c r="G260" s="124">
        <f>G261</f>
        <v>0</v>
      </c>
    </row>
    <row r="261" spans="1:7" ht="20.25" customHeight="1">
      <c r="A261" s="28" t="s">
        <v>343</v>
      </c>
      <c r="B261" s="84"/>
      <c r="C261" s="88"/>
      <c r="D261" s="88"/>
      <c r="E261" s="70" t="s">
        <v>655</v>
      </c>
      <c r="F261" s="40" t="s">
        <v>344</v>
      </c>
      <c r="G261" s="124">
        <f>G262</f>
        <v>0</v>
      </c>
    </row>
    <row r="262" spans="1:7" ht="20.25" customHeight="1">
      <c r="A262" s="28" t="s">
        <v>533</v>
      </c>
      <c r="B262" s="84"/>
      <c r="C262" s="88"/>
      <c r="D262" s="88"/>
      <c r="E262" s="70" t="s">
        <v>655</v>
      </c>
      <c r="F262" s="40" t="s">
        <v>371</v>
      </c>
      <c r="G262" s="124">
        <f>'расх 21 г'!G368</f>
        <v>0</v>
      </c>
    </row>
    <row r="263" spans="1:7" ht="15" customHeight="1">
      <c r="A263" s="14" t="s">
        <v>284</v>
      </c>
      <c r="B263" s="37" t="s">
        <v>58</v>
      </c>
      <c r="C263" s="29" t="s">
        <v>363</v>
      </c>
      <c r="D263" s="29" t="s">
        <v>361</v>
      </c>
      <c r="E263" s="70" t="s">
        <v>124</v>
      </c>
      <c r="F263" s="22"/>
      <c r="G263" s="371">
        <f>G264</f>
        <v>500.33142</v>
      </c>
    </row>
    <row r="264" spans="1:7" ht="26.25" customHeight="1">
      <c r="A264" s="28" t="s">
        <v>232</v>
      </c>
      <c r="B264" s="37" t="s">
        <v>58</v>
      </c>
      <c r="C264" s="29" t="s">
        <v>363</v>
      </c>
      <c r="D264" s="29" t="s">
        <v>361</v>
      </c>
      <c r="E264" s="70" t="s">
        <v>124</v>
      </c>
      <c r="F264" s="22" t="s">
        <v>233</v>
      </c>
      <c r="G264" s="371">
        <f>G265</f>
        <v>500.33142</v>
      </c>
    </row>
    <row r="265" spans="1:7" ht="26.25" customHeight="1">
      <c r="A265" s="15" t="s">
        <v>234</v>
      </c>
      <c r="B265" s="37" t="s">
        <v>58</v>
      </c>
      <c r="C265" s="29" t="s">
        <v>363</v>
      </c>
      <c r="D265" s="29" t="s">
        <v>361</v>
      </c>
      <c r="E265" s="70" t="s">
        <v>124</v>
      </c>
      <c r="F265" s="22" t="s">
        <v>195</v>
      </c>
      <c r="G265" s="371">
        <f>'расх 21 г'!G237</f>
        <v>500.33142</v>
      </c>
    </row>
    <row r="266" spans="1:7" ht="27" customHeight="1" hidden="1">
      <c r="A266" s="65" t="s">
        <v>453</v>
      </c>
      <c r="B266" s="37" t="s">
        <v>58</v>
      </c>
      <c r="C266" s="72" t="s">
        <v>363</v>
      </c>
      <c r="D266" s="72" t="s">
        <v>361</v>
      </c>
      <c r="E266" s="86" t="s">
        <v>124</v>
      </c>
      <c r="F266" s="67" t="s">
        <v>377</v>
      </c>
      <c r="G266" s="371"/>
    </row>
    <row r="267" spans="1:7" ht="15.75" customHeight="1">
      <c r="A267" s="99" t="s">
        <v>285</v>
      </c>
      <c r="B267" s="37" t="s">
        <v>58</v>
      </c>
      <c r="C267" s="29" t="s">
        <v>363</v>
      </c>
      <c r="D267" s="29" t="s">
        <v>361</v>
      </c>
      <c r="E267" s="70" t="s">
        <v>125</v>
      </c>
      <c r="F267" s="22"/>
      <c r="G267" s="371">
        <f>G268</f>
        <v>0</v>
      </c>
    </row>
    <row r="268" spans="1:7" ht="28.5" customHeight="1">
      <c r="A268" s="28" t="s">
        <v>232</v>
      </c>
      <c r="B268" s="37" t="s">
        <v>58</v>
      </c>
      <c r="C268" s="29" t="s">
        <v>363</v>
      </c>
      <c r="D268" s="29" t="s">
        <v>361</v>
      </c>
      <c r="E268" s="70" t="s">
        <v>125</v>
      </c>
      <c r="F268" s="22" t="s">
        <v>233</v>
      </c>
      <c r="G268" s="371">
        <f>G269</f>
        <v>0</v>
      </c>
    </row>
    <row r="269" spans="1:7" ht="27" customHeight="1">
      <c r="A269" s="15" t="s">
        <v>234</v>
      </c>
      <c r="B269" s="37" t="s">
        <v>58</v>
      </c>
      <c r="C269" s="29" t="s">
        <v>363</v>
      </c>
      <c r="D269" s="29" t="s">
        <v>361</v>
      </c>
      <c r="E269" s="70" t="s">
        <v>125</v>
      </c>
      <c r="F269" s="22" t="s">
        <v>195</v>
      </c>
      <c r="G269" s="371">
        <f>'расх 21 г'!G242</f>
        <v>0</v>
      </c>
    </row>
    <row r="270" spans="1:7" ht="26.25" customHeight="1" hidden="1">
      <c r="A270" s="65" t="s">
        <v>453</v>
      </c>
      <c r="B270" s="37" t="s">
        <v>58</v>
      </c>
      <c r="C270" s="72" t="s">
        <v>363</v>
      </c>
      <c r="D270" s="72" t="s">
        <v>361</v>
      </c>
      <c r="E270" s="86" t="s">
        <v>125</v>
      </c>
      <c r="F270" s="67" t="s">
        <v>377</v>
      </c>
      <c r="G270" s="335"/>
    </row>
    <row r="271" spans="1:7" ht="15" customHeight="1" hidden="1">
      <c r="A271" s="14" t="s">
        <v>286</v>
      </c>
      <c r="B271" s="37" t="s">
        <v>58</v>
      </c>
      <c r="C271" s="29" t="s">
        <v>363</v>
      </c>
      <c r="D271" s="29" t="s">
        <v>361</v>
      </c>
      <c r="E271" s="70" t="s">
        <v>126</v>
      </c>
      <c r="F271" s="22"/>
      <c r="G271" s="371">
        <f>G272</f>
        <v>0</v>
      </c>
    </row>
    <row r="272" spans="1:7" ht="28.5" customHeight="1" hidden="1">
      <c r="A272" s="28" t="s">
        <v>232</v>
      </c>
      <c r="B272" s="37" t="s">
        <v>58</v>
      </c>
      <c r="C272" s="29" t="s">
        <v>363</v>
      </c>
      <c r="D272" s="29" t="s">
        <v>361</v>
      </c>
      <c r="E272" s="70" t="s">
        <v>126</v>
      </c>
      <c r="F272" s="22" t="s">
        <v>233</v>
      </c>
      <c r="G272" s="371">
        <f>G273</f>
        <v>0</v>
      </c>
    </row>
    <row r="273" spans="1:7" ht="30" customHeight="1" hidden="1">
      <c r="A273" s="15" t="s">
        <v>234</v>
      </c>
      <c r="B273" s="37" t="s">
        <v>58</v>
      </c>
      <c r="C273" s="29" t="s">
        <v>363</v>
      </c>
      <c r="D273" s="29" t="s">
        <v>361</v>
      </c>
      <c r="E273" s="70" t="s">
        <v>126</v>
      </c>
      <c r="F273" s="22" t="s">
        <v>195</v>
      </c>
      <c r="G273" s="371"/>
    </row>
    <row r="274" spans="1:7" ht="27" customHeight="1" hidden="1">
      <c r="A274" s="65" t="s">
        <v>453</v>
      </c>
      <c r="B274" s="37" t="s">
        <v>58</v>
      </c>
      <c r="C274" s="72" t="s">
        <v>363</v>
      </c>
      <c r="D274" s="72" t="s">
        <v>361</v>
      </c>
      <c r="E274" s="86" t="s">
        <v>126</v>
      </c>
      <c r="F274" s="67" t="s">
        <v>377</v>
      </c>
      <c r="G274" s="371"/>
    </row>
    <row r="275" spans="1:7" ht="27.75" customHeight="1" hidden="1">
      <c r="A275" s="28" t="s">
        <v>393</v>
      </c>
      <c r="B275" s="37" t="s">
        <v>58</v>
      </c>
      <c r="C275" s="29" t="s">
        <v>363</v>
      </c>
      <c r="D275" s="29" t="s">
        <v>361</v>
      </c>
      <c r="E275" s="70" t="s">
        <v>127</v>
      </c>
      <c r="F275" s="22"/>
      <c r="G275" s="371">
        <f>G276</f>
        <v>0</v>
      </c>
    </row>
    <row r="276" spans="1:7" ht="27.75" customHeight="1">
      <c r="A276" s="28" t="s">
        <v>232</v>
      </c>
      <c r="B276" s="37" t="s">
        <v>58</v>
      </c>
      <c r="C276" s="29" t="s">
        <v>363</v>
      </c>
      <c r="D276" s="29" t="s">
        <v>361</v>
      </c>
      <c r="E276" s="70" t="s">
        <v>127</v>
      </c>
      <c r="F276" s="22" t="s">
        <v>233</v>
      </c>
      <c r="G276" s="371">
        <f>G277</f>
        <v>0</v>
      </c>
    </row>
    <row r="277" spans="1:7" ht="27.75" customHeight="1">
      <c r="A277" s="15" t="s">
        <v>234</v>
      </c>
      <c r="B277" s="37" t="s">
        <v>58</v>
      </c>
      <c r="C277" s="29" t="s">
        <v>363</v>
      </c>
      <c r="D277" s="29" t="s">
        <v>361</v>
      </c>
      <c r="E277" s="70" t="s">
        <v>127</v>
      </c>
      <c r="F277" s="22" t="s">
        <v>195</v>
      </c>
      <c r="G277" s="371">
        <f>'расх 21 г'!G250</f>
        <v>0</v>
      </c>
    </row>
    <row r="278" spans="1:7" ht="27" customHeight="1" hidden="1">
      <c r="A278" s="65" t="s">
        <v>453</v>
      </c>
      <c r="B278" s="37" t="s">
        <v>58</v>
      </c>
      <c r="C278" s="72" t="s">
        <v>363</v>
      </c>
      <c r="D278" s="72" t="s">
        <v>361</v>
      </c>
      <c r="E278" s="86" t="s">
        <v>127</v>
      </c>
      <c r="F278" s="67" t="s">
        <v>377</v>
      </c>
      <c r="G278" s="371"/>
    </row>
    <row r="279" spans="1:7" s="4" customFormat="1" ht="28.5" customHeight="1">
      <c r="A279" s="28" t="s">
        <v>287</v>
      </c>
      <c r="B279" s="37" t="s">
        <v>58</v>
      </c>
      <c r="C279" s="29" t="s">
        <v>363</v>
      </c>
      <c r="D279" s="29" t="s">
        <v>361</v>
      </c>
      <c r="E279" s="70" t="s">
        <v>128</v>
      </c>
      <c r="F279" s="22"/>
      <c r="G279" s="371">
        <f>G280</f>
        <v>235.45000000000002</v>
      </c>
    </row>
    <row r="280" spans="1:7" s="4" customFormat="1" ht="28.5" customHeight="1">
      <c r="A280" s="28" t="s">
        <v>232</v>
      </c>
      <c r="B280" s="37" t="s">
        <v>58</v>
      </c>
      <c r="C280" s="29" t="s">
        <v>363</v>
      </c>
      <c r="D280" s="29" t="s">
        <v>361</v>
      </c>
      <c r="E280" s="70" t="s">
        <v>128</v>
      </c>
      <c r="F280" s="22" t="s">
        <v>233</v>
      </c>
      <c r="G280" s="371">
        <f>G281</f>
        <v>235.45000000000002</v>
      </c>
    </row>
    <row r="281" spans="1:7" s="4" customFormat="1" ht="28.5" customHeight="1">
      <c r="A281" s="15" t="s">
        <v>234</v>
      </c>
      <c r="B281" s="37" t="s">
        <v>58</v>
      </c>
      <c r="C281" s="29" t="s">
        <v>363</v>
      </c>
      <c r="D281" s="29" t="s">
        <v>361</v>
      </c>
      <c r="E281" s="70" t="s">
        <v>128</v>
      </c>
      <c r="F281" s="22" t="s">
        <v>195</v>
      </c>
      <c r="G281" s="371">
        <f>'расх 21 г'!G254</f>
        <v>235.45000000000002</v>
      </c>
    </row>
    <row r="282" spans="1:7" s="4" customFormat="1" ht="42" customHeight="1">
      <c r="A282" s="28" t="s">
        <v>678</v>
      </c>
      <c r="B282" s="37"/>
      <c r="C282" s="29"/>
      <c r="D282" s="29"/>
      <c r="E282" s="107" t="s">
        <v>679</v>
      </c>
      <c r="F282" s="22"/>
      <c r="G282" s="371">
        <f>G283</f>
        <v>0</v>
      </c>
    </row>
    <row r="283" spans="1:7" s="4" customFormat="1" ht="28.5" customHeight="1">
      <c r="A283" s="28" t="s">
        <v>232</v>
      </c>
      <c r="B283" s="37"/>
      <c r="C283" s="29"/>
      <c r="D283" s="29"/>
      <c r="E283" s="117" t="s">
        <v>679</v>
      </c>
      <c r="F283" s="22" t="s">
        <v>233</v>
      </c>
      <c r="G283" s="371">
        <f>G284</f>
        <v>0</v>
      </c>
    </row>
    <row r="284" spans="1:7" s="4" customFormat="1" ht="28.5" customHeight="1">
      <c r="A284" s="15" t="s">
        <v>234</v>
      </c>
      <c r="B284" s="37"/>
      <c r="C284" s="29"/>
      <c r="D284" s="29"/>
      <c r="E284" s="117" t="s">
        <v>679</v>
      </c>
      <c r="F284" s="22" t="s">
        <v>195</v>
      </c>
      <c r="G284" s="371">
        <f>'расх 21 г'!G131</f>
        <v>0</v>
      </c>
    </row>
    <row r="285" spans="1:7" s="4" customFormat="1" ht="39" customHeight="1">
      <c r="A285" s="28" t="s">
        <v>646</v>
      </c>
      <c r="B285" s="37"/>
      <c r="C285" s="29"/>
      <c r="D285" s="29"/>
      <c r="E285" s="107" t="s">
        <v>647</v>
      </c>
      <c r="F285" s="22"/>
      <c r="G285" s="371">
        <f>G286</f>
        <v>0</v>
      </c>
    </row>
    <row r="286" spans="1:7" s="4" customFormat="1" ht="28.5" customHeight="1">
      <c r="A286" s="28" t="s">
        <v>232</v>
      </c>
      <c r="B286" s="37"/>
      <c r="C286" s="29"/>
      <c r="D286" s="29"/>
      <c r="E286" s="140" t="s">
        <v>647</v>
      </c>
      <c r="F286" s="22" t="s">
        <v>233</v>
      </c>
      <c r="G286" s="371">
        <f>G287</f>
        <v>0</v>
      </c>
    </row>
    <row r="287" spans="1:7" s="4" customFormat="1" ht="28.5" customHeight="1">
      <c r="A287" s="15" t="s">
        <v>234</v>
      </c>
      <c r="B287" s="37"/>
      <c r="C287" s="29"/>
      <c r="D287" s="29"/>
      <c r="E287" s="140" t="s">
        <v>647</v>
      </c>
      <c r="F287" s="22" t="s">
        <v>195</v>
      </c>
      <c r="G287" s="371">
        <f>'расх 21 г'!G134</f>
        <v>0</v>
      </c>
    </row>
    <row r="288" spans="1:7" s="4" customFormat="1" ht="27" customHeight="1" hidden="1">
      <c r="A288" s="65" t="s">
        <v>453</v>
      </c>
      <c r="B288" s="37" t="s">
        <v>58</v>
      </c>
      <c r="C288" s="72" t="s">
        <v>363</v>
      </c>
      <c r="D288" s="72" t="s">
        <v>361</v>
      </c>
      <c r="E288" s="86" t="s">
        <v>128</v>
      </c>
      <c r="F288" s="67" t="s">
        <v>377</v>
      </c>
      <c r="G288" s="371"/>
    </row>
    <row r="289" spans="1:7" ht="27" customHeight="1">
      <c r="A289" s="46" t="s">
        <v>208</v>
      </c>
      <c r="B289" s="37" t="s">
        <v>58</v>
      </c>
      <c r="C289" s="22" t="s">
        <v>358</v>
      </c>
      <c r="D289" s="22" t="s">
        <v>369</v>
      </c>
      <c r="E289" s="47" t="s">
        <v>119</v>
      </c>
      <c r="F289" s="29"/>
      <c r="G289" s="124">
        <f>G290</f>
        <v>69</v>
      </c>
    </row>
    <row r="290" spans="1:7" ht="28.5" customHeight="1">
      <c r="A290" s="28" t="s">
        <v>232</v>
      </c>
      <c r="B290" s="37" t="s">
        <v>58</v>
      </c>
      <c r="C290" s="22" t="s">
        <v>358</v>
      </c>
      <c r="D290" s="22" t="s">
        <v>369</v>
      </c>
      <c r="E290" s="70" t="s">
        <v>119</v>
      </c>
      <c r="F290" s="29" t="s">
        <v>233</v>
      </c>
      <c r="G290" s="124">
        <f>G291</f>
        <v>69</v>
      </c>
    </row>
    <row r="291" spans="1:7" ht="29.25" customHeight="1">
      <c r="A291" s="15" t="s">
        <v>234</v>
      </c>
      <c r="B291" s="37" t="s">
        <v>58</v>
      </c>
      <c r="C291" s="22" t="s">
        <v>358</v>
      </c>
      <c r="D291" s="22" t="s">
        <v>369</v>
      </c>
      <c r="E291" s="70" t="s">
        <v>119</v>
      </c>
      <c r="F291" s="29" t="s">
        <v>195</v>
      </c>
      <c r="G291" s="124">
        <f>'расх 21 г'!G84</f>
        <v>69</v>
      </c>
    </row>
    <row r="292" spans="1:7" ht="30" customHeight="1" hidden="1">
      <c r="A292" s="352" t="s">
        <v>453</v>
      </c>
      <c r="B292" s="37" t="s">
        <v>58</v>
      </c>
      <c r="C292" s="67" t="s">
        <v>358</v>
      </c>
      <c r="D292" s="67" t="s">
        <v>369</v>
      </c>
      <c r="E292" s="353" t="s">
        <v>119</v>
      </c>
      <c r="F292" s="354" t="s">
        <v>377</v>
      </c>
      <c r="G292" s="124"/>
    </row>
    <row r="293" spans="1:7" ht="30" customHeight="1" hidden="1">
      <c r="A293" s="46" t="s">
        <v>555</v>
      </c>
      <c r="B293" s="37"/>
      <c r="C293" s="67"/>
      <c r="D293" s="67"/>
      <c r="E293" s="355" t="s">
        <v>556</v>
      </c>
      <c r="F293" s="354"/>
      <c r="G293" s="124">
        <f>G294</f>
        <v>0</v>
      </c>
    </row>
    <row r="294" spans="1:7" ht="30" customHeight="1" hidden="1">
      <c r="A294" s="26" t="s">
        <v>557</v>
      </c>
      <c r="B294" s="37"/>
      <c r="C294" s="67"/>
      <c r="D294" s="67"/>
      <c r="E294" s="356" t="s">
        <v>556</v>
      </c>
      <c r="F294" s="354" t="s">
        <v>233</v>
      </c>
      <c r="G294" s="124">
        <f>G295</f>
        <v>0</v>
      </c>
    </row>
    <row r="295" spans="1:7" ht="30" customHeight="1" hidden="1">
      <c r="A295" s="352"/>
      <c r="B295" s="37"/>
      <c r="C295" s="67"/>
      <c r="D295" s="67"/>
      <c r="E295" s="356" t="s">
        <v>556</v>
      </c>
      <c r="F295" s="354" t="s">
        <v>195</v>
      </c>
      <c r="G295" s="124">
        <f>'расх 21 г'!G88</f>
        <v>0</v>
      </c>
    </row>
    <row r="296" spans="1:7" ht="30" customHeight="1" hidden="1">
      <c r="A296" s="46" t="s">
        <v>555</v>
      </c>
      <c r="B296" s="37"/>
      <c r="C296" s="67"/>
      <c r="D296" s="67"/>
      <c r="E296" s="355" t="s">
        <v>559</v>
      </c>
      <c r="F296" s="354"/>
      <c r="G296" s="124">
        <f>G297</f>
        <v>0</v>
      </c>
    </row>
    <row r="297" spans="1:7" ht="30" customHeight="1" hidden="1">
      <c r="A297" s="26" t="s">
        <v>558</v>
      </c>
      <c r="B297" s="37"/>
      <c r="C297" s="67"/>
      <c r="D297" s="67"/>
      <c r="E297" s="356" t="s">
        <v>559</v>
      </c>
      <c r="F297" s="354" t="s">
        <v>233</v>
      </c>
      <c r="G297" s="124">
        <f>G298</f>
        <v>0</v>
      </c>
    </row>
    <row r="298" spans="1:7" ht="30" customHeight="1" hidden="1">
      <c r="A298" s="352"/>
      <c r="B298" s="37"/>
      <c r="C298" s="67"/>
      <c r="D298" s="67"/>
      <c r="E298" s="356" t="s">
        <v>559</v>
      </c>
      <c r="F298" s="354" t="s">
        <v>195</v>
      </c>
      <c r="G298" s="124">
        <f>'расх 21 г'!G91</f>
        <v>0</v>
      </c>
    </row>
    <row r="299" spans="1:7" ht="19.5" customHeight="1" hidden="1">
      <c r="A299" s="46" t="s">
        <v>555</v>
      </c>
      <c r="B299" s="37"/>
      <c r="C299" s="67"/>
      <c r="D299" s="67"/>
      <c r="E299" s="355" t="s">
        <v>561</v>
      </c>
      <c r="F299" s="354"/>
      <c r="G299" s="124">
        <f>G300</f>
        <v>0</v>
      </c>
    </row>
    <row r="300" spans="1:7" ht="30" customHeight="1" hidden="1">
      <c r="A300" s="26" t="s">
        <v>560</v>
      </c>
      <c r="B300" s="37"/>
      <c r="C300" s="67"/>
      <c r="D300" s="67"/>
      <c r="E300" s="356" t="s">
        <v>561</v>
      </c>
      <c r="F300" s="354" t="s">
        <v>233</v>
      </c>
      <c r="G300" s="124">
        <f>G301</f>
        <v>0</v>
      </c>
    </row>
    <row r="301" spans="1:7" ht="30" customHeight="1" hidden="1">
      <c r="A301" s="15" t="s">
        <v>234</v>
      </c>
      <c r="B301" s="37"/>
      <c r="C301" s="67"/>
      <c r="D301" s="67"/>
      <c r="E301" s="356" t="s">
        <v>561</v>
      </c>
      <c r="F301" s="354" t="s">
        <v>195</v>
      </c>
      <c r="G301" s="124">
        <f>'расх 21 г'!G94</f>
        <v>0</v>
      </c>
    </row>
    <row r="302" spans="1:7" ht="21.75" customHeight="1">
      <c r="A302" s="46" t="s">
        <v>555</v>
      </c>
      <c r="B302" s="37"/>
      <c r="C302" s="67"/>
      <c r="D302" s="67"/>
      <c r="E302" s="355" t="s">
        <v>576</v>
      </c>
      <c r="F302" s="354"/>
      <c r="G302" s="124">
        <f>G303</f>
        <v>403.76099999999997</v>
      </c>
    </row>
    <row r="303" spans="1:7" ht="23.25" customHeight="1">
      <c r="A303" s="26" t="s">
        <v>577</v>
      </c>
      <c r="B303" s="37"/>
      <c r="C303" s="67"/>
      <c r="D303" s="67"/>
      <c r="E303" s="356" t="s">
        <v>576</v>
      </c>
      <c r="F303" s="354" t="s">
        <v>233</v>
      </c>
      <c r="G303" s="124">
        <f>G304</f>
        <v>403.76099999999997</v>
      </c>
    </row>
    <row r="304" spans="1:7" ht="29.25" customHeight="1">
      <c r="A304" s="15" t="s">
        <v>234</v>
      </c>
      <c r="B304" s="37"/>
      <c r="C304" s="67"/>
      <c r="D304" s="67"/>
      <c r="E304" s="356" t="s">
        <v>576</v>
      </c>
      <c r="F304" s="354" t="s">
        <v>195</v>
      </c>
      <c r="G304" s="124">
        <f>'расх 21 г'!G98</f>
        <v>403.76099999999997</v>
      </c>
    </row>
    <row r="305" spans="1:7" s="4" customFormat="1" ht="16.5" customHeight="1">
      <c r="A305" s="28" t="s">
        <v>153</v>
      </c>
      <c r="B305" s="37" t="s">
        <v>58</v>
      </c>
      <c r="C305" s="29" t="s">
        <v>363</v>
      </c>
      <c r="D305" s="29" t="s">
        <v>358</v>
      </c>
      <c r="E305" s="70" t="s">
        <v>123</v>
      </c>
      <c r="F305" s="29"/>
      <c r="G305" s="124">
        <f>G306</f>
        <v>143.26964</v>
      </c>
    </row>
    <row r="306" spans="1:7" s="4" customFormat="1" ht="17.25" customHeight="1">
      <c r="A306" s="28" t="s">
        <v>232</v>
      </c>
      <c r="B306" s="37" t="s">
        <v>58</v>
      </c>
      <c r="C306" s="29" t="s">
        <v>363</v>
      </c>
      <c r="D306" s="29" t="s">
        <v>358</v>
      </c>
      <c r="E306" s="70" t="s">
        <v>123</v>
      </c>
      <c r="F306" s="29" t="s">
        <v>233</v>
      </c>
      <c r="G306" s="124">
        <f>G307</f>
        <v>143.26964</v>
      </c>
    </row>
    <row r="307" spans="1:7" s="4" customFormat="1" ht="30" customHeight="1">
      <c r="A307" s="15" t="s">
        <v>234</v>
      </c>
      <c r="B307" s="37" t="s">
        <v>58</v>
      </c>
      <c r="C307" s="29" t="s">
        <v>363</v>
      </c>
      <c r="D307" s="29" t="s">
        <v>358</v>
      </c>
      <c r="E307" s="70" t="s">
        <v>123</v>
      </c>
      <c r="F307" s="29" t="s">
        <v>195</v>
      </c>
      <c r="G307" s="124">
        <f>'расх 21 г'!G182</f>
        <v>143.26964</v>
      </c>
    </row>
    <row r="308" spans="1:7" s="4" customFormat="1" ht="15.75" customHeight="1" hidden="1">
      <c r="A308" s="65" t="s">
        <v>453</v>
      </c>
      <c r="B308" s="37" t="s">
        <v>58</v>
      </c>
      <c r="C308" s="72" t="s">
        <v>363</v>
      </c>
      <c r="D308" s="72" t="s">
        <v>358</v>
      </c>
      <c r="E308" s="86" t="s">
        <v>123</v>
      </c>
      <c r="F308" s="72" t="s">
        <v>377</v>
      </c>
      <c r="G308" s="124"/>
    </row>
    <row r="309" spans="1:7" s="4" customFormat="1" ht="15.75" customHeight="1">
      <c r="A309" s="28" t="s">
        <v>579</v>
      </c>
      <c r="B309" s="37"/>
      <c r="C309" s="72"/>
      <c r="D309" s="72"/>
      <c r="E309" s="117" t="s">
        <v>266</v>
      </c>
      <c r="F309" s="29"/>
      <c r="G309" s="124">
        <f>G310</f>
        <v>1501.36538</v>
      </c>
    </row>
    <row r="310" spans="1:7" s="4" customFormat="1" ht="15.75" customHeight="1">
      <c r="A310" s="28" t="s">
        <v>578</v>
      </c>
      <c r="B310" s="37"/>
      <c r="C310" s="72"/>
      <c r="D310" s="72"/>
      <c r="E310" s="117" t="s">
        <v>266</v>
      </c>
      <c r="F310" s="29" t="s">
        <v>235</v>
      </c>
      <c r="G310" s="124">
        <f>G311</f>
        <v>1501.36538</v>
      </c>
    </row>
    <row r="311" spans="1:7" s="4" customFormat="1" ht="15.75" customHeight="1">
      <c r="A311" s="28"/>
      <c r="B311" s="37"/>
      <c r="C311" s="72"/>
      <c r="D311" s="72"/>
      <c r="E311" s="117" t="s">
        <v>266</v>
      </c>
      <c r="F311" s="29" t="s">
        <v>237</v>
      </c>
      <c r="G311" s="124">
        <f>'расх 21 г'!G108</f>
        <v>1501.36538</v>
      </c>
    </row>
    <row r="312" spans="1:7" s="4" customFormat="1" ht="15.75" customHeight="1" hidden="1">
      <c r="A312" s="28"/>
      <c r="B312" s="37"/>
      <c r="C312" s="72"/>
      <c r="D312" s="72"/>
      <c r="E312" s="117"/>
      <c r="F312" s="29"/>
      <c r="G312" s="124"/>
    </row>
    <row r="313" spans="1:7" s="68" customFormat="1" ht="15.75" customHeight="1" hidden="1">
      <c r="A313" s="28" t="s">
        <v>242</v>
      </c>
      <c r="B313" s="37" t="s">
        <v>58</v>
      </c>
      <c r="C313" s="40" t="s">
        <v>358</v>
      </c>
      <c r="D313" s="40" t="s">
        <v>369</v>
      </c>
      <c r="E313" s="117" t="s">
        <v>243</v>
      </c>
      <c r="F313" s="29"/>
      <c r="G313" s="124">
        <f>G314</f>
        <v>43.218</v>
      </c>
    </row>
    <row r="314" spans="1:7" s="11" customFormat="1" ht="15" customHeight="1" hidden="1">
      <c r="A314" s="28" t="s">
        <v>45</v>
      </c>
      <c r="B314" s="37" t="s">
        <v>58</v>
      </c>
      <c r="C314" s="40" t="s">
        <v>358</v>
      </c>
      <c r="D314" s="40" t="s">
        <v>369</v>
      </c>
      <c r="E314" s="117" t="s">
        <v>243</v>
      </c>
      <c r="F314" s="29" t="s">
        <v>235</v>
      </c>
      <c r="G314" s="124">
        <f>G315</f>
        <v>43.218</v>
      </c>
    </row>
    <row r="315" spans="1:7" ht="15.75" hidden="1">
      <c r="A315" s="28" t="s">
        <v>239</v>
      </c>
      <c r="B315" s="37" t="s">
        <v>58</v>
      </c>
      <c r="C315" s="40" t="s">
        <v>358</v>
      </c>
      <c r="D315" s="40" t="s">
        <v>369</v>
      </c>
      <c r="E315" s="117" t="s">
        <v>243</v>
      </c>
      <c r="F315" s="29" t="s">
        <v>198</v>
      </c>
      <c r="G315" s="124">
        <f>'расх 21 г'!G104</f>
        <v>43.218</v>
      </c>
    </row>
    <row r="316" spans="1:7" ht="23.25" customHeight="1" hidden="1">
      <c r="A316" s="65" t="s">
        <v>70</v>
      </c>
      <c r="B316" s="37" t="s">
        <v>58</v>
      </c>
      <c r="C316" s="67" t="s">
        <v>358</v>
      </c>
      <c r="D316" s="67" t="s">
        <v>369</v>
      </c>
      <c r="E316" s="86"/>
      <c r="F316" s="72"/>
      <c r="G316" s="124">
        <f>G97+G104+G111</f>
        <v>27458.327220000006</v>
      </c>
    </row>
    <row r="317" spans="1:7" ht="16.5" customHeight="1" hidden="1">
      <c r="A317" s="28" t="s">
        <v>580</v>
      </c>
      <c r="B317" s="37"/>
      <c r="C317" s="40"/>
      <c r="D317" s="40"/>
      <c r="E317" s="117" t="s">
        <v>582</v>
      </c>
      <c r="F317" s="29"/>
      <c r="G317" s="124">
        <f>G318</f>
        <v>0</v>
      </c>
    </row>
    <row r="318" spans="1:7" ht="20.25" customHeight="1" hidden="1">
      <c r="A318" s="28" t="s">
        <v>581</v>
      </c>
      <c r="B318" s="37"/>
      <c r="C318" s="40"/>
      <c r="D318" s="40"/>
      <c r="E318" s="117" t="s">
        <v>582</v>
      </c>
      <c r="F318" s="29" t="s">
        <v>583</v>
      </c>
      <c r="G318" s="124">
        <f>G319</f>
        <v>0</v>
      </c>
    </row>
    <row r="319" spans="1:7" ht="15.75" customHeight="1" hidden="1">
      <c r="A319" s="28"/>
      <c r="B319" s="37"/>
      <c r="C319" s="40"/>
      <c r="D319" s="40"/>
      <c r="E319" s="117" t="s">
        <v>582</v>
      </c>
      <c r="F319" s="29" t="s">
        <v>584</v>
      </c>
      <c r="G319" s="124">
        <f>'расх 21 г'!G344</f>
        <v>0</v>
      </c>
    </row>
    <row r="320" spans="1:7" ht="15.75">
      <c r="A320" s="54" t="s">
        <v>70</v>
      </c>
      <c r="B320" s="36"/>
      <c r="C320" s="101"/>
      <c r="D320" s="101"/>
      <c r="E320" s="119"/>
      <c r="F320" s="34"/>
      <c r="G320" s="123">
        <f>G97+G104+G111</f>
        <v>27458.327220000006</v>
      </c>
    </row>
    <row r="321" spans="1:7" ht="15.75">
      <c r="A321" s="54" t="s">
        <v>71</v>
      </c>
      <c r="B321" s="102"/>
      <c r="C321" s="103"/>
      <c r="D321" s="103"/>
      <c r="E321" s="61"/>
      <c r="F321" s="34"/>
      <c r="G321" s="369">
        <f>G320+G96</f>
        <v>47596.09932000001</v>
      </c>
    </row>
    <row r="323" ht="15.75">
      <c r="G323" s="38"/>
    </row>
    <row r="324" ht="15.75">
      <c r="G324" s="38"/>
    </row>
    <row r="325" ht="15.75">
      <c r="G325" s="38"/>
    </row>
    <row r="327" ht="15.75">
      <c r="G327" s="38"/>
    </row>
    <row r="331" ht="15.75">
      <c r="G331" s="38"/>
    </row>
    <row r="397" spans="2:5" ht="15.75">
      <c r="B397" s="104"/>
      <c r="C397" s="105"/>
      <c r="D397" s="105"/>
      <c r="E397" s="2"/>
    </row>
    <row r="398" spans="2:5" ht="15.75">
      <c r="B398" s="104"/>
      <c r="C398" s="105"/>
      <c r="D398" s="105"/>
      <c r="E398" s="2"/>
    </row>
    <row r="399" spans="2:5" ht="15.75">
      <c r="B399" s="104"/>
      <c r="C399" s="105"/>
      <c r="D399" s="105"/>
      <c r="E399" s="2"/>
    </row>
    <row r="400" spans="2:5" ht="15.75">
      <c r="B400" s="104"/>
      <c r="C400" s="105"/>
      <c r="D400" s="105"/>
      <c r="E400" s="2"/>
    </row>
    <row r="401" spans="2:5" ht="15.75">
      <c r="B401" s="104"/>
      <c r="C401" s="105"/>
      <c r="D401" s="105"/>
      <c r="E401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4:G4"/>
    <mergeCell ref="E5:G5"/>
    <mergeCell ref="E6:G6"/>
  </mergeCells>
  <hyperlinks>
    <hyperlink ref="A26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1" t="s">
        <v>591</v>
      </c>
      <c r="F1" s="472"/>
      <c r="G1" s="472"/>
      <c r="H1" s="472"/>
    </row>
    <row r="2" spans="5:8" ht="15.75">
      <c r="E2" s="476" t="s">
        <v>366</v>
      </c>
      <c r="F2" s="431"/>
      <c r="G2" s="431"/>
      <c r="H2" s="431"/>
    </row>
    <row r="3" spans="5:8" ht="15.75">
      <c r="E3" s="471" t="s">
        <v>742</v>
      </c>
      <c r="F3" s="472"/>
      <c r="G3" s="472"/>
      <c r="H3" s="472"/>
    </row>
    <row r="5" spans="1:8" ht="15.75">
      <c r="A5" s="7"/>
      <c r="B5" s="128"/>
      <c r="C5" s="427" t="s">
        <v>591</v>
      </c>
      <c r="D5" s="427"/>
      <c r="E5" s="427"/>
      <c r="F5" s="427"/>
      <c r="G5" s="427"/>
      <c r="H5" s="4"/>
    </row>
    <row r="6" spans="1:8" ht="15.75">
      <c r="A6" s="7"/>
      <c r="B6" s="128"/>
      <c r="C6" s="427" t="s">
        <v>366</v>
      </c>
      <c r="D6" s="427"/>
      <c r="E6" s="427"/>
      <c r="F6" s="427"/>
      <c r="G6" s="427"/>
      <c r="H6" s="4"/>
    </row>
    <row r="7" spans="1:8" ht="15.75">
      <c r="A7" s="7"/>
      <c r="B7" s="128"/>
      <c r="C7" s="427" t="s">
        <v>711</v>
      </c>
      <c r="D7" s="427"/>
      <c r="E7" s="427"/>
      <c r="F7" s="427"/>
      <c r="G7" s="427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41" t="s">
        <v>701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г'!H175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г'!H195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г'!H50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г'!G140</f>
        <v>43</v>
      </c>
      <c r="H158" s="42">
        <f>'расх 21 г'!H140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г'!H346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г'!G354</f>
        <v>0</v>
      </c>
      <c r="H220" s="96">
        <f>'расх 21 г'!H349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г'!H352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0" t="s">
        <v>78</v>
      </c>
      <c r="F1" s="431"/>
    </row>
    <row r="2" spans="4:6" ht="15.75">
      <c r="D2" s="432" t="s">
        <v>723</v>
      </c>
      <c r="E2" s="433"/>
      <c r="F2" s="433"/>
    </row>
    <row r="3" spans="5:6" ht="15.75">
      <c r="E3" s="427" t="s">
        <v>750</v>
      </c>
      <c r="F3" s="439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9" t="s">
        <v>366</v>
      </c>
      <c r="F7" s="449"/>
    </row>
    <row r="8" spans="1:6" ht="15.75" customHeight="1">
      <c r="A8" s="217"/>
      <c r="B8" s="8"/>
      <c r="C8" s="52"/>
      <c r="D8" s="232"/>
      <c r="E8" s="427" t="s">
        <v>707</v>
      </c>
      <c r="F8" s="427"/>
    </row>
    <row r="9" spans="1:4" ht="15.75">
      <c r="A9" s="217"/>
      <c r="B9" s="8"/>
      <c r="C9" s="218"/>
      <c r="D9" s="218"/>
    </row>
    <row r="10" spans="1:6" ht="31.5" customHeight="1">
      <c r="A10" s="441" t="s">
        <v>693</v>
      </c>
      <c r="B10" s="441"/>
      <c r="C10" s="441"/>
      <c r="D10" s="441"/>
      <c r="E10" s="441"/>
      <c r="F10" s="441"/>
    </row>
    <row r="12" spans="1:6" s="221" customFormat="1" ht="32.25" customHeight="1">
      <c r="A12" s="442" t="s">
        <v>504</v>
      </c>
      <c r="B12" s="442"/>
      <c r="C12" s="434" t="s">
        <v>507</v>
      </c>
      <c r="D12" s="435"/>
      <c r="E12" s="447" t="s">
        <v>226</v>
      </c>
      <c r="F12" s="448"/>
    </row>
    <row r="13" spans="1:6" s="221" customFormat="1" ht="78.75" customHeight="1">
      <c r="A13" s="43" t="s">
        <v>508</v>
      </c>
      <c r="B13" s="43" t="s">
        <v>510</v>
      </c>
      <c r="C13" s="436"/>
      <c r="D13" s="437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42">
        <v>3</v>
      </c>
      <c r="D14" s="442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28" t="s">
        <v>514</v>
      </c>
      <c r="D15" s="440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8" t="s">
        <v>593</v>
      </c>
      <c r="D16" s="429"/>
      <c r="E16" s="336"/>
      <c r="F16" s="336"/>
    </row>
    <row r="17" spans="1:6" s="226" customFormat="1" ht="30.75" customHeight="1" hidden="1">
      <c r="A17" s="224"/>
      <c r="B17" s="225"/>
      <c r="C17" s="428"/>
      <c r="D17" s="429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28" t="s">
        <v>516</v>
      </c>
      <c r="D18" s="440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45" t="s">
        <v>518</v>
      </c>
      <c r="D19" s="446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43" t="s">
        <v>520</v>
      </c>
      <c r="D20" s="444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43" t="s">
        <v>522</v>
      </c>
      <c r="D21" s="444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43" t="s">
        <v>346</v>
      </c>
      <c r="D22" s="444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45" t="s">
        <v>524</v>
      </c>
      <c r="D23" s="446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43" t="s">
        <v>526</v>
      </c>
      <c r="D24" s="444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43" t="s">
        <v>528</v>
      </c>
      <c r="D25" s="444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43" t="s">
        <v>348</v>
      </c>
      <c r="D26" s="444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E1:F1"/>
    <mergeCell ref="D2:F2"/>
    <mergeCell ref="E3:F3"/>
    <mergeCell ref="E7:F7"/>
    <mergeCell ref="C14:D14"/>
    <mergeCell ref="C15:D15"/>
    <mergeCell ref="A12:B12"/>
    <mergeCell ref="C12:D13"/>
    <mergeCell ref="E12:F12"/>
    <mergeCell ref="C16:D16"/>
    <mergeCell ref="E8:F8"/>
    <mergeCell ref="A10:F10"/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765</v>
      </c>
    </row>
    <row r="7" ht="15">
      <c r="C7" s="153"/>
    </row>
    <row r="9" spans="1:3" s="235" customFormat="1" ht="15.75">
      <c r="A9" s="234"/>
      <c r="B9" s="234"/>
      <c r="C9" s="153" t="s">
        <v>587</v>
      </c>
    </row>
    <row r="10" spans="1:3" s="235" customFormat="1" ht="15.75">
      <c r="A10" s="234"/>
      <c r="B10" s="234"/>
      <c r="C10" s="153" t="s">
        <v>529</v>
      </c>
    </row>
    <row r="11" spans="1:3" s="235" customFormat="1" ht="15.75">
      <c r="A11" s="234"/>
      <c r="B11" s="234"/>
      <c r="C11" s="153" t="s">
        <v>708</v>
      </c>
    </row>
    <row r="12" s="235" customFormat="1" ht="15.75">
      <c r="A12" s="236"/>
    </row>
    <row r="13" spans="1:6" s="238" customFormat="1" ht="36" customHeight="1">
      <c r="A13" s="450" t="s">
        <v>692</v>
      </c>
      <c r="B13" s="450"/>
      <c r="C13" s="450"/>
      <c r="D13" s="237"/>
      <c r="E13" s="237"/>
      <c r="F13" s="237"/>
    </row>
    <row r="14" s="240" customFormat="1" ht="6" customHeight="1">
      <c r="A14" s="239"/>
    </row>
    <row r="15" s="240" customFormat="1" ht="7.5" customHeight="1">
      <c r="A15" s="239" t="s">
        <v>350</v>
      </c>
    </row>
    <row r="16" spans="1:3" ht="27" customHeight="1">
      <c r="A16" s="438" t="s">
        <v>504</v>
      </c>
      <c r="B16" s="438"/>
      <c r="C16" s="451" t="s">
        <v>17</v>
      </c>
    </row>
    <row r="17" spans="1:3" ht="38.25">
      <c r="A17" s="43" t="s">
        <v>15</v>
      </c>
      <c r="B17" s="43" t="s">
        <v>16</v>
      </c>
      <c r="C17" s="452"/>
    </row>
    <row r="18" spans="1:3" ht="28.5" customHeight="1">
      <c r="A18" s="453" t="s">
        <v>387</v>
      </c>
      <c r="B18" s="453"/>
      <c r="C18" s="453"/>
    </row>
    <row r="19" spans="1:3" ht="81" customHeight="1">
      <c r="A19" s="131">
        <v>314</v>
      </c>
      <c r="B19" s="59" t="s">
        <v>25</v>
      </c>
      <c r="C19" s="242" t="s">
        <v>26</v>
      </c>
    </row>
    <row r="20" spans="1:3" ht="63.75">
      <c r="A20" s="131">
        <v>314</v>
      </c>
      <c r="B20" s="87" t="s">
        <v>27</v>
      </c>
      <c r="C20" s="242" t="s">
        <v>75</v>
      </c>
    </row>
    <row r="21" spans="1:3" ht="38.25" hidden="1">
      <c r="A21" s="131">
        <v>301</v>
      </c>
      <c r="B21" s="59" t="s">
        <v>28</v>
      </c>
      <c r="C21" s="243" t="s">
        <v>29</v>
      </c>
    </row>
    <row r="22" spans="1:3" ht="42" customHeight="1">
      <c r="A22" s="131">
        <v>314</v>
      </c>
      <c r="B22" s="59" t="s">
        <v>30</v>
      </c>
      <c r="C22" s="243" t="s">
        <v>31</v>
      </c>
    </row>
    <row r="23" spans="1:3" ht="82.5" customHeight="1">
      <c r="A23" s="131">
        <v>314</v>
      </c>
      <c r="B23" s="59" t="s">
        <v>32</v>
      </c>
      <c r="C23" s="243" t="s">
        <v>34</v>
      </c>
    </row>
    <row r="24" spans="1:3" ht="30.75" customHeight="1">
      <c r="A24" s="131">
        <v>314</v>
      </c>
      <c r="B24" s="59" t="s">
        <v>35</v>
      </c>
      <c r="C24" s="243" t="s">
        <v>36</v>
      </c>
    </row>
    <row r="25" spans="1:3" ht="27.75" customHeight="1">
      <c r="A25" s="131">
        <v>314</v>
      </c>
      <c r="B25" s="59" t="s">
        <v>37</v>
      </c>
      <c r="C25" s="243" t="s">
        <v>38</v>
      </c>
    </row>
    <row r="26" spans="1:3" ht="25.5" hidden="1">
      <c r="A26" s="131">
        <v>301</v>
      </c>
      <c r="B26" s="59" t="s">
        <v>39</v>
      </c>
      <c r="C26" s="243" t="s">
        <v>40</v>
      </c>
    </row>
    <row r="27" spans="1:3" ht="80.25" customHeight="1">
      <c r="A27" s="131">
        <v>314</v>
      </c>
      <c r="B27" s="59" t="s">
        <v>41</v>
      </c>
      <c r="C27" s="243" t="s">
        <v>42</v>
      </c>
    </row>
    <row r="28" spans="1:3" ht="76.5" hidden="1">
      <c r="A28" s="131">
        <v>301</v>
      </c>
      <c r="B28" s="59" t="s">
        <v>43</v>
      </c>
      <c r="C28" s="243" t="s">
        <v>44</v>
      </c>
    </row>
    <row r="29" spans="1:3" ht="81" customHeight="1" hidden="1">
      <c r="A29" s="131">
        <v>314</v>
      </c>
      <c r="B29" s="59" t="s">
        <v>46</v>
      </c>
      <c r="C29" s="243" t="s">
        <v>47</v>
      </c>
    </row>
    <row r="30" spans="1:3" ht="89.25" hidden="1">
      <c r="A30" s="131">
        <v>301</v>
      </c>
      <c r="B30" s="59" t="s">
        <v>48</v>
      </c>
      <c r="C30" s="243" t="s">
        <v>49</v>
      </c>
    </row>
    <row r="31" spans="1:3" ht="51" hidden="1">
      <c r="A31" s="131">
        <v>301</v>
      </c>
      <c r="B31" s="59" t="s">
        <v>50</v>
      </c>
      <c r="C31" s="243" t="s">
        <v>51</v>
      </c>
    </row>
    <row r="32" spans="1:3" ht="51" hidden="1">
      <c r="A32" s="131">
        <v>301</v>
      </c>
      <c r="B32" s="59" t="s">
        <v>52</v>
      </c>
      <c r="C32" s="243" t="s">
        <v>53</v>
      </c>
    </row>
    <row r="33" spans="1:3" ht="25.5" hidden="1">
      <c r="A33" s="131">
        <v>301</v>
      </c>
      <c r="B33" s="59" t="s">
        <v>54</v>
      </c>
      <c r="C33" s="243" t="s">
        <v>55</v>
      </c>
    </row>
    <row r="34" spans="1:3" ht="51">
      <c r="A34" s="131">
        <v>314</v>
      </c>
      <c r="B34" s="59" t="s">
        <v>56</v>
      </c>
      <c r="C34" s="243" t="s">
        <v>83</v>
      </c>
    </row>
    <row r="35" spans="1:3" ht="51" hidden="1">
      <c r="A35" s="131">
        <v>301</v>
      </c>
      <c r="B35" s="59" t="s">
        <v>84</v>
      </c>
      <c r="C35" s="243" t="s">
        <v>85</v>
      </c>
    </row>
    <row r="36" spans="1:3" ht="51" hidden="1">
      <c r="A36" s="131">
        <v>301</v>
      </c>
      <c r="B36" s="59" t="s">
        <v>86</v>
      </c>
      <c r="C36" s="243" t="s">
        <v>87</v>
      </c>
    </row>
    <row r="37" spans="1:3" ht="63.75" hidden="1">
      <c r="A37" s="131">
        <v>301</v>
      </c>
      <c r="B37" s="59" t="s">
        <v>88</v>
      </c>
      <c r="C37" s="243" t="s">
        <v>89</v>
      </c>
    </row>
    <row r="38" spans="1:3" ht="51" hidden="1">
      <c r="A38" s="131">
        <v>301</v>
      </c>
      <c r="B38" s="59" t="s">
        <v>90</v>
      </c>
      <c r="C38" s="243" t="s">
        <v>91</v>
      </c>
    </row>
    <row r="39" spans="1:3" ht="51" hidden="1">
      <c r="A39" s="131">
        <v>301</v>
      </c>
      <c r="B39" s="59" t="s">
        <v>92</v>
      </c>
      <c r="C39" s="243" t="s">
        <v>93</v>
      </c>
    </row>
    <row r="40" spans="1:3" ht="69" customHeight="1" hidden="1">
      <c r="A40" s="131"/>
      <c r="B40" s="59"/>
      <c r="C40" s="243"/>
    </row>
    <row r="41" spans="1:3" ht="69" customHeight="1" hidden="1">
      <c r="A41" s="131"/>
      <c r="B41" s="59"/>
      <c r="C41" s="243"/>
    </row>
    <row r="42" spans="1:3" ht="89.25" hidden="1">
      <c r="A42" s="131">
        <v>301</v>
      </c>
      <c r="B42" s="59" t="s">
        <v>95</v>
      </c>
      <c r="C42" s="243" t="s">
        <v>96</v>
      </c>
    </row>
    <row r="43" spans="1:3" ht="51" hidden="1">
      <c r="A43" s="131">
        <v>301</v>
      </c>
      <c r="B43" s="59" t="s">
        <v>18</v>
      </c>
      <c r="C43" s="243" t="s">
        <v>19</v>
      </c>
    </row>
    <row r="44" spans="1:3" ht="78" customHeight="1">
      <c r="A44" s="131">
        <v>314</v>
      </c>
      <c r="B44" s="59" t="s">
        <v>640</v>
      </c>
      <c r="C44" s="243" t="s">
        <v>641</v>
      </c>
    </row>
    <row r="45" spans="1:3" ht="30" customHeight="1">
      <c r="A45" s="131">
        <v>314</v>
      </c>
      <c r="B45" s="59" t="s">
        <v>98</v>
      </c>
      <c r="C45" s="243" t="s">
        <v>99</v>
      </c>
    </row>
    <row r="46" spans="1:3" ht="28.5" customHeight="1">
      <c r="A46" s="131">
        <v>314</v>
      </c>
      <c r="B46" s="59" t="s">
        <v>100</v>
      </c>
      <c r="C46" s="243" t="s">
        <v>101</v>
      </c>
    </row>
    <row r="47" spans="1:3" ht="30" customHeight="1">
      <c r="A47" s="131">
        <v>314</v>
      </c>
      <c r="B47" s="244" t="s">
        <v>611</v>
      </c>
      <c r="C47" s="243" t="s">
        <v>102</v>
      </c>
    </row>
    <row r="48" spans="1:3" ht="42" customHeight="1">
      <c r="A48" s="131">
        <v>314</v>
      </c>
      <c r="B48" s="245" t="s">
        <v>612</v>
      </c>
      <c r="C48" s="243" t="s">
        <v>103</v>
      </c>
    </row>
    <row r="49" spans="1:3" ht="38.25">
      <c r="A49" s="131">
        <v>314</v>
      </c>
      <c r="B49" s="357" t="s">
        <v>613</v>
      </c>
      <c r="C49" s="243" t="s">
        <v>737</v>
      </c>
    </row>
    <row r="50" spans="1:3" ht="38.25">
      <c r="A50" s="131">
        <v>314</v>
      </c>
      <c r="B50" s="357" t="s">
        <v>632</v>
      </c>
      <c r="C50" s="243" t="s">
        <v>633</v>
      </c>
    </row>
    <row r="51" spans="1:3" ht="18.75" customHeight="1">
      <c r="A51" s="131">
        <v>314</v>
      </c>
      <c r="B51" s="357" t="s">
        <v>614</v>
      </c>
      <c r="C51" s="243" t="s">
        <v>104</v>
      </c>
    </row>
    <row r="52" spans="1:3" ht="69" customHeight="1">
      <c r="A52" s="131">
        <v>314</v>
      </c>
      <c r="B52" s="357" t="s">
        <v>615</v>
      </c>
      <c r="C52" s="243" t="s">
        <v>140</v>
      </c>
    </row>
    <row r="53" spans="1:3" ht="25.5" hidden="1">
      <c r="A53" s="131">
        <v>314</v>
      </c>
      <c r="B53" s="357" t="s">
        <v>595</v>
      </c>
      <c r="C53" s="243" t="s">
        <v>141</v>
      </c>
    </row>
    <row r="54" spans="1:3" ht="38.25" hidden="1">
      <c r="A54" s="131">
        <v>314</v>
      </c>
      <c r="B54" s="357" t="s">
        <v>142</v>
      </c>
      <c r="C54" s="243" t="s">
        <v>143</v>
      </c>
    </row>
    <row r="55" spans="1:3" ht="42.75" customHeight="1">
      <c r="A55" s="131">
        <v>314</v>
      </c>
      <c r="B55" s="357" t="s">
        <v>616</v>
      </c>
      <c r="C55" s="246" t="s">
        <v>341</v>
      </c>
    </row>
    <row r="56" spans="1:3" ht="51" hidden="1">
      <c r="A56" s="131">
        <v>314</v>
      </c>
      <c r="B56" s="357" t="s">
        <v>145</v>
      </c>
      <c r="C56" s="243" t="s">
        <v>146</v>
      </c>
    </row>
    <row r="57" spans="1:3" ht="94.5" customHeight="1">
      <c r="A57" s="131">
        <v>314</v>
      </c>
      <c r="B57" s="357" t="s">
        <v>617</v>
      </c>
      <c r="C57" s="243" t="s">
        <v>147</v>
      </c>
    </row>
    <row r="58" spans="1:3" ht="49.5" customHeight="1">
      <c r="A58" s="131">
        <v>314</v>
      </c>
      <c r="B58" s="357" t="s">
        <v>618</v>
      </c>
      <c r="C58" s="243" t="s">
        <v>571</v>
      </c>
    </row>
    <row r="59" spans="1:3" ht="50.25" customHeight="1">
      <c r="A59" s="131">
        <v>314</v>
      </c>
      <c r="B59" s="357" t="s">
        <v>744</v>
      </c>
      <c r="C59" s="243" t="s">
        <v>745</v>
      </c>
    </row>
    <row r="60" spans="1:3" ht="54.75" customHeight="1">
      <c r="A60" s="131">
        <v>314</v>
      </c>
      <c r="B60" s="357" t="s">
        <v>619</v>
      </c>
      <c r="C60" s="243" t="s">
        <v>572</v>
      </c>
    </row>
    <row r="61" spans="1:3" ht="15">
      <c r="A61" s="131">
        <v>314</v>
      </c>
      <c r="B61" s="357" t="s">
        <v>620</v>
      </c>
      <c r="C61" s="243" t="s">
        <v>148</v>
      </c>
    </row>
    <row r="62" spans="1:3" ht="42" customHeight="1">
      <c r="A62" s="131">
        <v>314</v>
      </c>
      <c r="B62" s="357" t="s">
        <v>621</v>
      </c>
      <c r="C62" s="243" t="s">
        <v>215</v>
      </c>
    </row>
    <row r="63" spans="1:3" ht="38.25">
      <c r="A63" s="131">
        <v>314</v>
      </c>
      <c r="B63" s="357" t="s">
        <v>622</v>
      </c>
      <c r="C63" s="243" t="s">
        <v>150</v>
      </c>
    </row>
    <row r="64" spans="1:3" ht="45.75" customHeight="1">
      <c r="A64" s="131">
        <v>314</v>
      </c>
      <c r="B64" s="357" t="s">
        <v>623</v>
      </c>
      <c r="C64" s="243" t="s">
        <v>149</v>
      </c>
    </row>
    <row r="65" spans="1:3" ht="20.25" customHeight="1">
      <c r="A65" s="131">
        <v>314</v>
      </c>
      <c r="B65" s="357" t="s">
        <v>624</v>
      </c>
      <c r="C65" s="243" t="s">
        <v>562</v>
      </c>
    </row>
    <row r="66" spans="1:3" ht="66.75" customHeight="1">
      <c r="A66" s="131">
        <v>314</v>
      </c>
      <c r="B66" s="357" t="s">
        <v>625</v>
      </c>
      <c r="C66" s="243" t="s">
        <v>175</v>
      </c>
    </row>
    <row r="67" spans="1:3" ht="44.25" customHeight="1">
      <c r="A67" s="131">
        <v>314</v>
      </c>
      <c r="B67" s="357" t="s">
        <v>717</v>
      </c>
      <c r="C67" s="243" t="s">
        <v>718</v>
      </c>
    </row>
    <row r="68" spans="1:3" ht="74.25" customHeight="1" hidden="1">
      <c r="A68" s="131">
        <v>314</v>
      </c>
      <c r="B68" s="357" t="s">
        <v>626</v>
      </c>
      <c r="C68" s="243" t="s">
        <v>461</v>
      </c>
    </row>
    <row r="69" spans="1:3" ht="51" hidden="1">
      <c r="A69" s="131">
        <v>314</v>
      </c>
      <c r="B69" s="357" t="s">
        <v>627</v>
      </c>
      <c r="C69" s="243" t="s">
        <v>570</v>
      </c>
    </row>
    <row r="70" spans="1:3" ht="42.75" customHeight="1">
      <c r="A70" s="131">
        <v>314</v>
      </c>
      <c r="B70" s="357" t="s">
        <v>719</v>
      </c>
      <c r="C70" s="243" t="s">
        <v>674</v>
      </c>
    </row>
    <row r="71" spans="1:3" ht="39.75" customHeight="1">
      <c r="A71" s="131">
        <v>314</v>
      </c>
      <c r="B71" s="357" t="s">
        <v>628</v>
      </c>
      <c r="C71" s="243" t="s">
        <v>182</v>
      </c>
    </row>
    <row r="72" spans="1:3" ht="26.25" customHeight="1">
      <c r="A72" s="131">
        <v>314</v>
      </c>
      <c r="B72" s="357" t="s">
        <v>629</v>
      </c>
      <c r="C72" s="243" t="s">
        <v>183</v>
      </c>
    </row>
    <row r="73" spans="1:3" ht="89.25">
      <c r="A73" s="131">
        <v>314</v>
      </c>
      <c r="B73" s="357" t="s">
        <v>631</v>
      </c>
      <c r="C73" s="243" t="s">
        <v>563</v>
      </c>
    </row>
    <row r="74" spans="1:3" ht="66" customHeight="1">
      <c r="A74" s="131">
        <v>314</v>
      </c>
      <c r="B74" s="357" t="s">
        <v>630</v>
      </c>
      <c r="C74" s="243" t="s">
        <v>76</v>
      </c>
    </row>
    <row r="75" spans="1:3" ht="12.75" customHeight="1" hidden="1">
      <c r="A75" s="233"/>
      <c r="B75" s="233"/>
      <c r="C75" s="242"/>
    </row>
    <row r="76" spans="1:3" s="240" customFormat="1" ht="30" customHeight="1" hidden="1">
      <c r="A76" s="241"/>
      <c r="B76" s="241"/>
      <c r="C76" s="330"/>
    </row>
    <row r="77" spans="1:3" ht="27.75" customHeight="1" hidden="1">
      <c r="A77" s="330"/>
      <c r="B77" s="330"/>
      <c r="C77" s="247"/>
    </row>
    <row r="78" spans="1:3" ht="12.75" hidden="1">
      <c r="A78" s="310"/>
      <c r="B78" s="311"/>
      <c r="C78" s="243"/>
    </row>
    <row r="79" spans="1:3" ht="12.75" hidden="1">
      <c r="A79" s="248"/>
      <c r="B79" s="59"/>
      <c r="C79" s="243"/>
    </row>
    <row r="80" spans="1:3" ht="12.75" hidden="1">
      <c r="A80" s="248"/>
      <c r="B80" s="59"/>
      <c r="C80" s="243"/>
    </row>
    <row r="81" spans="1:3" ht="12.75" hidden="1">
      <c r="A81" s="249"/>
      <c r="B81" s="59"/>
      <c r="C81" s="251"/>
    </row>
    <row r="82" spans="1:3" ht="42" customHeight="1" hidden="1">
      <c r="A82" s="250"/>
      <c r="B82" s="251"/>
      <c r="C82" s="329"/>
    </row>
    <row r="83" spans="1:3" ht="191.25" hidden="1">
      <c r="A83" s="329" t="s">
        <v>352</v>
      </c>
      <c r="B83" s="329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3" ht="12.75">
      <c r="A137" s="252"/>
      <c r="B137" s="252"/>
      <c r="C137" s="252"/>
    </row>
    <row r="138" spans="1:2" ht="12.75">
      <c r="A138" s="252"/>
      <c r="B138" s="252"/>
    </row>
  </sheetData>
  <sheetProtection/>
  <mergeCells count="4">
    <mergeCell ref="A13:C13"/>
    <mergeCell ref="C16:C17"/>
    <mergeCell ref="A18:C18"/>
    <mergeCell ref="A16:B1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63" t="s">
        <v>724</v>
      </c>
      <c r="E1" s="431"/>
      <c r="F1" s="431"/>
    </row>
    <row r="2" spans="4:6" ht="12.75">
      <c r="D2" s="463" t="s">
        <v>529</v>
      </c>
      <c r="E2" s="431"/>
      <c r="F2" s="431"/>
    </row>
    <row r="3" spans="4:6" ht="12.75">
      <c r="D3" s="463" t="s">
        <v>751</v>
      </c>
      <c r="E3" s="431"/>
      <c r="F3" s="431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42" t="s">
        <v>504</v>
      </c>
      <c r="B12" s="442"/>
      <c r="C12" s="438" t="s">
        <v>507</v>
      </c>
      <c r="D12" s="438"/>
      <c r="E12" s="438"/>
      <c r="F12" s="438"/>
    </row>
    <row r="13" spans="1:6" s="221" customFormat="1" ht="104.25" customHeight="1">
      <c r="A13" s="43" t="s">
        <v>508</v>
      </c>
      <c r="B13" s="43" t="s">
        <v>509</v>
      </c>
      <c r="C13" s="438"/>
      <c r="D13" s="438"/>
      <c r="E13" s="438"/>
      <c r="F13" s="438"/>
    </row>
    <row r="14" spans="1:6" s="221" customFormat="1" ht="15">
      <c r="A14" s="43">
        <v>1</v>
      </c>
      <c r="B14" s="43">
        <v>2</v>
      </c>
      <c r="C14" s="447">
        <v>3</v>
      </c>
      <c r="D14" s="456"/>
      <c r="E14" s="456"/>
      <c r="F14" s="448"/>
    </row>
    <row r="15" spans="1:13" ht="33" customHeight="1">
      <c r="A15" s="460" t="s">
        <v>154</v>
      </c>
      <c r="B15" s="461"/>
      <c r="C15" s="461"/>
      <c r="D15" s="461"/>
      <c r="E15" s="461"/>
      <c r="F15" s="462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7" t="s">
        <v>346</v>
      </c>
      <c r="D16" s="458"/>
      <c r="E16" s="458"/>
      <c r="F16" s="459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7" t="s">
        <v>348</v>
      </c>
      <c r="D17" s="458"/>
      <c r="E17" s="458"/>
      <c r="F17" s="459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5"/>
      <c r="D18" s="455"/>
      <c r="E18" s="455"/>
      <c r="F18" s="455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7"/>
      <c r="D19" s="458"/>
      <c r="E19" s="458"/>
      <c r="F19" s="4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4"/>
      <c r="D30" s="259"/>
      <c r="E30" s="259"/>
      <c r="F30" s="259"/>
    </row>
    <row r="31" spans="1:6" ht="15.75">
      <c r="A31" s="4"/>
      <c r="B31" s="258"/>
      <c r="C31" s="454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  <mergeCell ref="A15:F15"/>
    <mergeCell ref="C16:F16"/>
    <mergeCell ref="C17:F17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14">
      <selection activeCell="L114" sqref="L114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764</v>
      </c>
    </row>
    <row r="7" ht="15">
      <c r="F7" s="411"/>
    </row>
    <row r="9" spans="1:6" s="4" customFormat="1" ht="15.75">
      <c r="A9" s="8"/>
      <c r="B9" s="8"/>
      <c r="C9" s="217"/>
      <c r="D9" s="217"/>
      <c r="E9" s="265"/>
      <c r="F9" s="231" t="s">
        <v>588</v>
      </c>
    </row>
    <row r="10" spans="1:6" s="4" customFormat="1" ht="15.75">
      <c r="A10" s="8"/>
      <c r="B10" s="8"/>
      <c r="C10" s="217"/>
      <c r="D10" s="217"/>
      <c r="E10" s="265"/>
      <c r="F10" s="231" t="s">
        <v>380</v>
      </c>
    </row>
    <row r="11" spans="1:6" s="4" customFormat="1" ht="15.75">
      <c r="A11" s="8"/>
      <c r="B11" s="8"/>
      <c r="C11" s="217"/>
      <c r="D11" s="217"/>
      <c r="E11" s="265"/>
      <c r="F11" s="231" t="s">
        <v>710</v>
      </c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6" s="4" customFormat="1" ht="16.5" customHeight="1">
      <c r="A14" s="464" t="s">
        <v>694</v>
      </c>
      <c r="B14" s="464"/>
      <c r="C14" s="464"/>
      <c r="D14" s="464"/>
      <c r="E14" s="464"/>
      <c r="F14" s="464"/>
    </row>
    <row r="15" spans="1:6" ht="12.75">
      <c r="A15" s="250"/>
      <c r="B15" s="250"/>
      <c r="C15" s="250"/>
      <c r="D15" s="250"/>
      <c r="E15" s="250"/>
      <c r="F15" s="250"/>
    </row>
    <row r="16" spans="1:7" ht="39" customHeight="1">
      <c r="A16" s="438"/>
      <c r="B16" s="438"/>
      <c r="C16" s="438"/>
      <c r="D16" s="438"/>
      <c r="E16" s="438"/>
      <c r="F16" s="266" t="s">
        <v>414</v>
      </c>
      <c r="G16" s="132" t="s">
        <v>226</v>
      </c>
    </row>
    <row r="17" spans="1:7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</row>
    <row r="18" spans="1:7" s="20" customFormat="1" ht="12.75">
      <c r="A18" s="18"/>
      <c r="B18" s="18"/>
      <c r="C18" s="18"/>
      <c r="D18" s="18"/>
      <c r="E18" s="18"/>
      <c r="F18" s="268" t="s">
        <v>415</v>
      </c>
      <c r="G18" s="361">
        <f>G19+G25+G35+G39+G47+G54+G59+G69+G80</f>
        <v>16999.230000000003</v>
      </c>
    </row>
    <row r="19" spans="1:7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415">
        <f>G20</f>
        <v>6950</v>
      </c>
    </row>
    <row r="20" spans="1:7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416">
        <f>G21+G23+G22+G24</f>
        <v>6950</v>
      </c>
    </row>
    <row r="21" spans="1:7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417">
        <v>6890</v>
      </c>
    </row>
    <row r="22" spans="1:7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417">
        <v>52</v>
      </c>
    </row>
    <row r="23" spans="1:7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417">
        <v>8</v>
      </c>
    </row>
    <row r="24" spans="1:7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417">
        <v>0</v>
      </c>
    </row>
    <row r="25" spans="1:7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367">
        <f>G26</f>
        <v>2722.03</v>
      </c>
    </row>
    <row r="26" spans="1:7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422">
        <f>G27+G28+G29+G30+G31+G32+G33+G34</f>
        <v>2722.03</v>
      </c>
    </row>
    <row r="27" spans="1:7" ht="76.5">
      <c r="A27" s="277" t="s">
        <v>3</v>
      </c>
      <c r="B27" s="277" t="s">
        <v>658</v>
      </c>
      <c r="C27" s="40" t="s">
        <v>358</v>
      </c>
      <c r="D27" s="40" t="s">
        <v>420</v>
      </c>
      <c r="E27" s="40" t="s">
        <v>424</v>
      </c>
      <c r="F27" s="409" t="s">
        <v>659</v>
      </c>
      <c r="G27" s="423">
        <v>1095.04</v>
      </c>
    </row>
    <row r="28" spans="1:7" ht="89.25">
      <c r="A28" s="277" t="s">
        <v>3</v>
      </c>
      <c r="B28" s="277" t="s">
        <v>660</v>
      </c>
      <c r="C28" s="40" t="s">
        <v>358</v>
      </c>
      <c r="D28" s="40" t="s">
        <v>420</v>
      </c>
      <c r="E28" s="40" t="s">
        <v>424</v>
      </c>
      <c r="F28" s="409" t="s">
        <v>661</v>
      </c>
      <c r="G28" s="423">
        <v>154.82</v>
      </c>
    </row>
    <row r="29" spans="1:7" ht="63.75">
      <c r="A29" s="277" t="s">
        <v>3</v>
      </c>
      <c r="B29" s="277" t="s">
        <v>662</v>
      </c>
      <c r="C29" s="40" t="s">
        <v>358</v>
      </c>
      <c r="D29" s="40" t="s">
        <v>420</v>
      </c>
      <c r="E29" s="40" t="s">
        <v>424</v>
      </c>
      <c r="F29" s="409" t="s">
        <v>220</v>
      </c>
      <c r="G29" s="423">
        <v>6.24</v>
      </c>
    </row>
    <row r="30" spans="1:7" ht="102">
      <c r="A30" s="277" t="s">
        <v>3</v>
      </c>
      <c r="B30" s="277" t="s">
        <v>663</v>
      </c>
      <c r="C30" s="40" t="s">
        <v>358</v>
      </c>
      <c r="D30" s="40" t="s">
        <v>420</v>
      </c>
      <c r="E30" s="40" t="s">
        <v>424</v>
      </c>
      <c r="F30" s="410" t="s">
        <v>664</v>
      </c>
      <c r="G30" s="423">
        <v>0.88</v>
      </c>
    </row>
    <row r="31" spans="1:7" ht="76.5">
      <c r="A31" s="277" t="s">
        <v>3</v>
      </c>
      <c r="B31" s="277" t="s">
        <v>665</v>
      </c>
      <c r="C31" s="40" t="s">
        <v>358</v>
      </c>
      <c r="D31" s="40" t="s">
        <v>420</v>
      </c>
      <c r="E31" s="40" t="s">
        <v>424</v>
      </c>
      <c r="F31" s="410" t="s">
        <v>667</v>
      </c>
      <c r="G31" s="423">
        <v>1440.46</v>
      </c>
    </row>
    <row r="32" spans="1:7" ht="89.25">
      <c r="A32" s="277" t="s">
        <v>3</v>
      </c>
      <c r="B32" s="277" t="s">
        <v>666</v>
      </c>
      <c r="C32" s="40" t="s">
        <v>358</v>
      </c>
      <c r="D32" s="40" t="s">
        <v>420</v>
      </c>
      <c r="E32" s="40" t="s">
        <v>424</v>
      </c>
      <c r="F32" s="409" t="s">
        <v>668</v>
      </c>
      <c r="G32" s="423">
        <v>203.66</v>
      </c>
    </row>
    <row r="33" spans="1:7" ht="76.5">
      <c r="A33" s="40" t="s">
        <v>3</v>
      </c>
      <c r="B33" s="277" t="s">
        <v>669</v>
      </c>
      <c r="C33" s="40" t="s">
        <v>358</v>
      </c>
      <c r="D33" s="40" t="s">
        <v>420</v>
      </c>
      <c r="E33" s="40" t="s">
        <v>424</v>
      </c>
      <c r="F33" s="409" t="s">
        <v>670</v>
      </c>
      <c r="G33" s="423">
        <v>-156.89</v>
      </c>
    </row>
    <row r="34" spans="1:7" ht="89.25">
      <c r="A34" s="40" t="s">
        <v>3</v>
      </c>
      <c r="B34" s="277" t="s">
        <v>671</v>
      </c>
      <c r="C34" s="40" t="s">
        <v>358</v>
      </c>
      <c r="D34" s="40" t="s">
        <v>420</v>
      </c>
      <c r="E34" s="40" t="s">
        <v>424</v>
      </c>
      <c r="F34" s="408" t="s">
        <v>672</v>
      </c>
      <c r="G34" s="423">
        <v>-22.18</v>
      </c>
    </row>
    <row r="35" spans="1:7" ht="12.75" customHeight="1">
      <c r="A35" s="18" t="s">
        <v>432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78" t="s">
        <v>433</v>
      </c>
      <c r="G35" s="415">
        <f>G36</f>
        <v>22</v>
      </c>
    </row>
    <row r="36" spans="1:7" s="279" customFormat="1" ht="13.5" customHeight="1">
      <c r="A36" s="16" t="s">
        <v>432</v>
      </c>
      <c r="B36" s="16" t="s">
        <v>434</v>
      </c>
      <c r="C36" s="16" t="s">
        <v>358</v>
      </c>
      <c r="D36" s="16" t="s">
        <v>420</v>
      </c>
      <c r="E36" s="16" t="s">
        <v>424</v>
      </c>
      <c r="F36" s="276" t="s">
        <v>435</v>
      </c>
      <c r="G36" s="416">
        <f>G37+G38</f>
        <v>22</v>
      </c>
    </row>
    <row r="37" spans="1:7" s="279" customFormat="1" ht="13.5">
      <c r="A37" s="17" t="s">
        <v>432</v>
      </c>
      <c r="B37" s="17" t="s">
        <v>436</v>
      </c>
      <c r="C37" s="17" t="s">
        <v>358</v>
      </c>
      <c r="D37" s="17" t="s">
        <v>420</v>
      </c>
      <c r="E37" s="17" t="s">
        <v>424</v>
      </c>
      <c r="F37" s="274" t="s">
        <v>435</v>
      </c>
      <c r="G37" s="417">
        <v>22</v>
      </c>
    </row>
    <row r="38" spans="1:7" s="280" customFormat="1" ht="24" customHeight="1" hidden="1">
      <c r="A38" s="17" t="s">
        <v>432</v>
      </c>
      <c r="B38" s="17" t="s">
        <v>437</v>
      </c>
      <c r="C38" s="17" t="s">
        <v>358</v>
      </c>
      <c r="D38" s="17" t="s">
        <v>420</v>
      </c>
      <c r="E38" s="17" t="s">
        <v>424</v>
      </c>
      <c r="F38" s="274" t="s">
        <v>438</v>
      </c>
      <c r="G38" s="417"/>
    </row>
    <row r="39" spans="1:7" ht="15" customHeight="1">
      <c r="A39" s="18" t="s">
        <v>439</v>
      </c>
      <c r="B39" s="18" t="s">
        <v>418</v>
      </c>
      <c r="C39" s="18" t="s">
        <v>419</v>
      </c>
      <c r="D39" s="18" t="s">
        <v>420</v>
      </c>
      <c r="E39" s="18" t="s">
        <v>421</v>
      </c>
      <c r="F39" s="268" t="s">
        <v>442</v>
      </c>
      <c r="G39" s="415">
        <f>G40+G41</f>
        <v>4575</v>
      </c>
    </row>
    <row r="40" spans="1:7" ht="38.25" customHeight="1">
      <c r="A40" s="17" t="s">
        <v>439</v>
      </c>
      <c r="B40" s="17" t="s">
        <v>443</v>
      </c>
      <c r="C40" s="17" t="s">
        <v>369</v>
      </c>
      <c r="D40" s="17" t="s">
        <v>420</v>
      </c>
      <c r="E40" s="17" t="s">
        <v>424</v>
      </c>
      <c r="F40" s="281" t="s">
        <v>503</v>
      </c>
      <c r="G40" s="417">
        <v>1460</v>
      </c>
    </row>
    <row r="41" spans="1:7" s="20" customFormat="1" ht="12.75">
      <c r="A41" s="16" t="s">
        <v>439</v>
      </c>
      <c r="B41" s="16" t="s">
        <v>444</v>
      </c>
      <c r="C41" s="16" t="s">
        <v>419</v>
      </c>
      <c r="D41" s="16" t="s">
        <v>420</v>
      </c>
      <c r="E41" s="16" t="s">
        <v>424</v>
      </c>
      <c r="F41" s="282" t="s">
        <v>445</v>
      </c>
      <c r="G41" s="416">
        <f>G42+G43</f>
        <v>3115</v>
      </c>
    </row>
    <row r="42" spans="1:7" s="20" customFormat="1" ht="27" customHeight="1">
      <c r="A42" s="17" t="s">
        <v>439</v>
      </c>
      <c r="B42" s="17" t="s">
        <v>316</v>
      </c>
      <c r="C42" s="17" t="s">
        <v>369</v>
      </c>
      <c r="D42" s="17" t="s">
        <v>420</v>
      </c>
      <c r="E42" s="17" t="s">
        <v>424</v>
      </c>
      <c r="F42" s="273" t="s">
        <v>317</v>
      </c>
      <c r="G42" s="417">
        <v>305</v>
      </c>
    </row>
    <row r="43" spans="1:7" ht="31.5" customHeight="1">
      <c r="A43" s="17" t="s">
        <v>439</v>
      </c>
      <c r="B43" s="17" t="s">
        <v>318</v>
      </c>
      <c r="C43" s="17" t="s">
        <v>369</v>
      </c>
      <c r="D43" s="17" t="s">
        <v>420</v>
      </c>
      <c r="E43" s="17" t="s">
        <v>424</v>
      </c>
      <c r="F43" s="273" t="s">
        <v>319</v>
      </c>
      <c r="G43" s="417">
        <v>2810</v>
      </c>
    </row>
    <row r="44" spans="1:7" s="275" customFormat="1" ht="25.5" hidden="1">
      <c r="A44" s="18" t="s">
        <v>447</v>
      </c>
      <c r="B44" s="18" t="s">
        <v>418</v>
      </c>
      <c r="C44" s="18" t="s">
        <v>419</v>
      </c>
      <c r="D44" s="18" t="s">
        <v>420</v>
      </c>
      <c r="E44" s="18" t="s">
        <v>419</v>
      </c>
      <c r="F44" s="190" t="s">
        <v>448</v>
      </c>
      <c r="G44" s="415"/>
    </row>
    <row r="45" spans="1:7" ht="12.75" hidden="1">
      <c r="A45" s="17" t="s">
        <v>447</v>
      </c>
      <c r="B45" s="17" t="s">
        <v>449</v>
      </c>
      <c r="C45" s="17" t="s">
        <v>419</v>
      </c>
      <c r="D45" s="17" t="s">
        <v>420</v>
      </c>
      <c r="E45" s="17" t="s">
        <v>424</v>
      </c>
      <c r="F45" s="281" t="s">
        <v>450</v>
      </c>
      <c r="G45" s="417"/>
    </row>
    <row r="46" spans="1:7" ht="12.75" hidden="1">
      <c r="A46" s="17" t="s">
        <v>447</v>
      </c>
      <c r="B46" s="17" t="s">
        <v>451</v>
      </c>
      <c r="C46" s="17" t="s">
        <v>419</v>
      </c>
      <c r="D46" s="17" t="s">
        <v>420</v>
      </c>
      <c r="E46" s="17" t="s">
        <v>424</v>
      </c>
      <c r="F46" s="281" t="s">
        <v>456</v>
      </c>
      <c r="G46" s="417"/>
    </row>
    <row r="47" spans="1:7" s="275" customFormat="1" ht="30" customHeight="1">
      <c r="A47" s="18" t="s">
        <v>396</v>
      </c>
      <c r="B47" s="18" t="s">
        <v>418</v>
      </c>
      <c r="C47" s="18" t="s">
        <v>419</v>
      </c>
      <c r="D47" s="18" t="s">
        <v>420</v>
      </c>
      <c r="E47" s="18" t="s">
        <v>421</v>
      </c>
      <c r="F47" s="283" t="s">
        <v>458</v>
      </c>
      <c r="G47" s="415">
        <f>G48+G53</f>
        <v>2144.3</v>
      </c>
    </row>
    <row r="48" spans="1:7" s="20" customFormat="1" ht="64.5" customHeight="1">
      <c r="A48" s="16" t="s">
        <v>396</v>
      </c>
      <c r="B48" s="16" t="s">
        <v>459</v>
      </c>
      <c r="C48" s="16" t="s">
        <v>419</v>
      </c>
      <c r="D48" s="16" t="s">
        <v>420</v>
      </c>
      <c r="E48" s="16" t="s">
        <v>460</v>
      </c>
      <c r="F48" s="282" t="s">
        <v>468</v>
      </c>
      <c r="G48" s="416">
        <f>G49+G50</f>
        <v>2144.3</v>
      </c>
    </row>
    <row r="49" spans="1:7" ht="63.75" customHeight="1">
      <c r="A49" s="17" t="s">
        <v>396</v>
      </c>
      <c r="B49" s="17" t="s">
        <v>469</v>
      </c>
      <c r="C49" s="17" t="s">
        <v>369</v>
      </c>
      <c r="D49" s="17" t="s">
        <v>420</v>
      </c>
      <c r="E49" s="17" t="s">
        <v>460</v>
      </c>
      <c r="F49" s="284" t="s">
        <v>298</v>
      </c>
      <c r="G49" s="417">
        <f>1850+94.3</f>
        <v>1944.3</v>
      </c>
    </row>
    <row r="50" spans="1:7" ht="56.25" customHeight="1">
      <c r="A50" s="17" t="s">
        <v>396</v>
      </c>
      <c r="B50" s="17" t="s">
        <v>470</v>
      </c>
      <c r="C50" s="17" t="s">
        <v>369</v>
      </c>
      <c r="D50" s="17" t="s">
        <v>420</v>
      </c>
      <c r="E50" s="17" t="s">
        <v>460</v>
      </c>
      <c r="F50" s="285" t="s">
        <v>300</v>
      </c>
      <c r="G50" s="417">
        <v>200</v>
      </c>
    </row>
    <row r="51" spans="1:7" ht="27.75" customHeight="1" hidden="1">
      <c r="A51" s="17" t="s">
        <v>396</v>
      </c>
      <c r="B51" s="17" t="s">
        <v>301</v>
      </c>
      <c r="C51" s="17" t="s">
        <v>369</v>
      </c>
      <c r="D51" s="17" t="s">
        <v>420</v>
      </c>
      <c r="E51" s="17" t="s">
        <v>460</v>
      </c>
      <c r="F51" s="285" t="s">
        <v>29</v>
      </c>
      <c r="G51" s="417">
        <v>0</v>
      </c>
    </row>
    <row r="52" spans="1:7" ht="28.5" customHeight="1" hidden="1">
      <c r="A52" s="17" t="s">
        <v>396</v>
      </c>
      <c r="B52" s="17" t="s">
        <v>302</v>
      </c>
      <c r="C52" s="17" t="s">
        <v>369</v>
      </c>
      <c r="D52" s="17" t="s">
        <v>420</v>
      </c>
      <c r="E52" s="17" t="s">
        <v>460</v>
      </c>
      <c r="F52" s="285" t="s">
        <v>31</v>
      </c>
      <c r="G52" s="417">
        <v>0</v>
      </c>
    </row>
    <row r="53" spans="1:7" s="20" customFormat="1" ht="54" customHeight="1" hidden="1">
      <c r="A53" s="16" t="s">
        <v>396</v>
      </c>
      <c r="B53" s="16" t="s">
        <v>471</v>
      </c>
      <c r="C53" s="16" t="s">
        <v>369</v>
      </c>
      <c r="D53" s="16" t="s">
        <v>420</v>
      </c>
      <c r="E53" s="16" t="s">
        <v>460</v>
      </c>
      <c r="F53" s="19" t="s">
        <v>34</v>
      </c>
      <c r="G53" s="416">
        <v>0</v>
      </c>
    </row>
    <row r="54" spans="1:7" s="275" customFormat="1" ht="27" customHeight="1">
      <c r="A54" s="18" t="s">
        <v>472</v>
      </c>
      <c r="B54" s="18" t="s">
        <v>418</v>
      </c>
      <c r="C54" s="18" t="s">
        <v>419</v>
      </c>
      <c r="D54" s="18" t="s">
        <v>420</v>
      </c>
      <c r="E54" s="18" t="s">
        <v>421</v>
      </c>
      <c r="F54" s="196" t="s">
        <v>473</v>
      </c>
      <c r="G54" s="415">
        <f>G55</f>
        <v>110</v>
      </c>
    </row>
    <row r="55" spans="1:7" s="20" customFormat="1" ht="12.75">
      <c r="A55" s="16" t="s">
        <v>472</v>
      </c>
      <c r="B55" s="16" t="s">
        <v>474</v>
      </c>
      <c r="C55" s="16" t="s">
        <v>419</v>
      </c>
      <c r="D55" s="16" t="s">
        <v>420</v>
      </c>
      <c r="E55" s="16" t="s">
        <v>475</v>
      </c>
      <c r="F55" s="276" t="s">
        <v>476</v>
      </c>
      <c r="G55" s="416">
        <f>G56</f>
        <v>110</v>
      </c>
    </row>
    <row r="56" spans="1:7" ht="12.75">
      <c r="A56" s="17" t="s">
        <v>472</v>
      </c>
      <c r="B56" s="17" t="s">
        <v>477</v>
      </c>
      <c r="C56" s="17" t="s">
        <v>419</v>
      </c>
      <c r="D56" s="17" t="s">
        <v>420</v>
      </c>
      <c r="E56" s="17" t="s">
        <v>475</v>
      </c>
      <c r="F56" s="71" t="s">
        <v>478</v>
      </c>
      <c r="G56" s="417">
        <f>G57</f>
        <v>110</v>
      </c>
    </row>
    <row r="57" spans="1:7" ht="27" customHeight="1">
      <c r="A57" s="17" t="s">
        <v>472</v>
      </c>
      <c r="B57" s="17" t="s">
        <v>479</v>
      </c>
      <c r="C57" s="17" t="s">
        <v>369</v>
      </c>
      <c r="D57" s="17" t="s">
        <v>420</v>
      </c>
      <c r="E57" s="17" t="s">
        <v>475</v>
      </c>
      <c r="F57" s="71" t="s">
        <v>303</v>
      </c>
      <c r="G57" s="417">
        <v>110</v>
      </c>
    </row>
    <row r="58" spans="1:7" ht="18" customHeight="1" hidden="1">
      <c r="A58" s="17" t="s">
        <v>472</v>
      </c>
      <c r="B58" s="17" t="s">
        <v>304</v>
      </c>
      <c r="C58" s="17" t="s">
        <v>369</v>
      </c>
      <c r="D58" s="17" t="s">
        <v>420</v>
      </c>
      <c r="E58" s="17" t="s">
        <v>475</v>
      </c>
      <c r="F58" s="71" t="s">
        <v>38</v>
      </c>
      <c r="G58" s="417">
        <v>0</v>
      </c>
    </row>
    <row r="59" spans="1:7" ht="26.25" customHeight="1">
      <c r="A59" s="18" t="s">
        <v>480</v>
      </c>
      <c r="B59" s="18" t="s">
        <v>418</v>
      </c>
      <c r="C59" s="18" t="s">
        <v>419</v>
      </c>
      <c r="D59" s="18" t="s">
        <v>420</v>
      </c>
      <c r="E59" s="18" t="s">
        <v>421</v>
      </c>
      <c r="F59" s="286" t="s">
        <v>481</v>
      </c>
      <c r="G59" s="415">
        <f>G68+G61</f>
        <v>275.9</v>
      </c>
    </row>
    <row r="60" spans="1:7" ht="27.75" customHeight="1" hidden="1">
      <c r="A60" s="17" t="s">
        <v>480</v>
      </c>
      <c r="B60" s="17" t="s">
        <v>487</v>
      </c>
      <c r="C60" s="17" t="s">
        <v>369</v>
      </c>
      <c r="D60" s="17" t="s">
        <v>420</v>
      </c>
      <c r="E60" s="17" t="s">
        <v>7</v>
      </c>
      <c r="F60" s="243" t="s">
        <v>40</v>
      </c>
      <c r="G60" s="417">
        <v>0</v>
      </c>
    </row>
    <row r="61" spans="1:7" ht="63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7</v>
      </c>
      <c r="F61" s="284" t="s">
        <v>305</v>
      </c>
      <c r="G61" s="417">
        <v>0</v>
      </c>
    </row>
    <row r="62" spans="1:7" ht="69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7</v>
      </c>
      <c r="F62" s="243" t="s">
        <v>47</v>
      </c>
      <c r="G62" s="417">
        <v>0</v>
      </c>
    </row>
    <row r="63" spans="1:7" ht="69" customHeight="1" hidden="1">
      <c r="A63" s="17" t="s">
        <v>480</v>
      </c>
      <c r="B63" s="17" t="s">
        <v>6</v>
      </c>
      <c r="C63" s="17" t="s">
        <v>369</v>
      </c>
      <c r="D63" s="17" t="s">
        <v>420</v>
      </c>
      <c r="E63" s="17" t="s">
        <v>307</v>
      </c>
      <c r="F63" s="243" t="s">
        <v>49</v>
      </c>
      <c r="G63" s="417">
        <v>0</v>
      </c>
    </row>
    <row r="64" spans="1:7" ht="70.5" customHeight="1" hidden="1">
      <c r="A64" s="17" t="s">
        <v>480</v>
      </c>
      <c r="B64" s="17" t="s">
        <v>306</v>
      </c>
      <c r="C64" s="17" t="s">
        <v>369</v>
      </c>
      <c r="D64" s="17" t="s">
        <v>420</v>
      </c>
      <c r="E64" s="17" t="s">
        <v>307</v>
      </c>
      <c r="F64" s="243" t="s">
        <v>49</v>
      </c>
      <c r="G64" s="417">
        <v>0</v>
      </c>
    </row>
    <row r="65" spans="1:7" ht="42.75" customHeight="1" hidden="1">
      <c r="A65" s="17" t="s">
        <v>480</v>
      </c>
      <c r="B65" s="17" t="s">
        <v>308</v>
      </c>
      <c r="C65" s="17" t="s">
        <v>369</v>
      </c>
      <c r="D65" s="17" t="s">
        <v>420</v>
      </c>
      <c r="E65" s="17" t="s">
        <v>7</v>
      </c>
      <c r="F65" s="243" t="s">
        <v>51</v>
      </c>
      <c r="G65" s="417">
        <v>0</v>
      </c>
    </row>
    <row r="66" spans="1:7" ht="40.5" customHeight="1" hidden="1">
      <c r="A66" s="17" t="s">
        <v>480</v>
      </c>
      <c r="B66" s="17" t="s">
        <v>308</v>
      </c>
      <c r="C66" s="17" t="s">
        <v>369</v>
      </c>
      <c r="D66" s="17" t="s">
        <v>420</v>
      </c>
      <c r="E66" s="17" t="s">
        <v>307</v>
      </c>
      <c r="F66" s="243" t="s">
        <v>53</v>
      </c>
      <c r="G66" s="417">
        <v>0</v>
      </c>
    </row>
    <row r="67" spans="1:7" ht="26.25" customHeight="1" hidden="1">
      <c r="A67" s="17" t="s">
        <v>480</v>
      </c>
      <c r="B67" s="17" t="s">
        <v>451</v>
      </c>
      <c r="C67" s="17" t="s">
        <v>369</v>
      </c>
      <c r="D67" s="17" t="s">
        <v>420</v>
      </c>
      <c r="E67" s="17" t="s">
        <v>309</v>
      </c>
      <c r="F67" s="243" t="s">
        <v>55</v>
      </c>
      <c r="G67" s="417">
        <v>0</v>
      </c>
    </row>
    <row r="68" spans="1:7" ht="41.25" customHeight="1">
      <c r="A68" s="17" t="s">
        <v>480</v>
      </c>
      <c r="B68" s="17" t="s">
        <v>446</v>
      </c>
      <c r="C68" s="17" t="s">
        <v>369</v>
      </c>
      <c r="D68" s="17" t="s">
        <v>420</v>
      </c>
      <c r="E68" s="17" t="s">
        <v>482</v>
      </c>
      <c r="F68" s="284" t="s">
        <v>310</v>
      </c>
      <c r="G68" s="417">
        <f>235+40.9</f>
        <v>275.9</v>
      </c>
    </row>
    <row r="69" spans="1:7" s="275" customFormat="1" ht="16.5" customHeight="1">
      <c r="A69" s="18" t="s">
        <v>8</v>
      </c>
      <c r="B69" s="18" t="s">
        <v>418</v>
      </c>
      <c r="C69" s="18" t="s">
        <v>419</v>
      </c>
      <c r="D69" s="18" t="s">
        <v>420</v>
      </c>
      <c r="E69" s="18" t="s">
        <v>421</v>
      </c>
      <c r="F69" s="286" t="s">
        <v>9</v>
      </c>
      <c r="G69" s="415">
        <f>G78</f>
        <v>200</v>
      </c>
    </row>
    <row r="70" spans="1:7" s="275" customFormat="1" ht="42.75" customHeight="1" hidden="1">
      <c r="A70" s="17" t="s">
        <v>8</v>
      </c>
      <c r="B70" s="17" t="s">
        <v>311</v>
      </c>
      <c r="C70" s="17" t="s">
        <v>369</v>
      </c>
      <c r="D70" s="17" t="s">
        <v>420</v>
      </c>
      <c r="E70" s="17" t="s">
        <v>10</v>
      </c>
      <c r="F70" s="243" t="s">
        <v>85</v>
      </c>
      <c r="G70" s="417"/>
    </row>
    <row r="71" spans="1:7" s="275" customFormat="1" ht="55.5" customHeight="1" hidden="1">
      <c r="A71" s="17" t="s">
        <v>8</v>
      </c>
      <c r="B71" s="17" t="s">
        <v>312</v>
      </c>
      <c r="C71" s="17" t="s">
        <v>369</v>
      </c>
      <c r="D71" s="17" t="s">
        <v>420</v>
      </c>
      <c r="E71" s="17" t="s">
        <v>10</v>
      </c>
      <c r="F71" s="243" t="s">
        <v>89</v>
      </c>
      <c r="G71" s="417"/>
    </row>
    <row r="72" spans="1:7" s="275" customFormat="1" ht="41.25" customHeight="1" hidden="1">
      <c r="A72" s="17" t="s">
        <v>8</v>
      </c>
      <c r="B72" s="17" t="s">
        <v>313</v>
      </c>
      <c r="C72" s="17" t="s">
        <v>369</v>
      </c>
      <c r="D72" s="17" t="s">
        <v>420</v>
      </c>
      <c r="E72" s="17" t="s">
        <v>10</v>
      </c>
      <c r="F72" s="243" t="s">
        <v>91</v>
      </c>
      <c r="G72" s="417"/>
    </row>
    <row r="73" spans="1:7" s="275" customFormat="1" ht="43.5" customHeight="1" hidden="1">
      <c r="A73" s="17" t="s">
        <v>8</v>
      </c>
      <c r="B73" s="17" t="s">
        <v>314</v>
      </c>
      <c r="C73" s="17" t="s">
        <v>369</v>
      </c>
      <c r="D73" s="17" t="s">
        <v>420</v>
      </c>
      <c r="E73" s="17" t="s">
        <v>10</v>
      </c>
      <c r="F73" s="243" t="s">
        <v>93</v>
      </c>
      <c r="G73" s="417"/>
    </row>
    <row r="74" spans="1:7" s="275" customFormat="1" ht="55.5" customHeight="1" hidden="1">
      <c r="A74" s="17" t="s">
        <v>8</v>
      </c>
      <c r="B74" s="17" t="s">
        <v>315</v>
      </c>
      <c r="C74" s="17" t="s">
        <v>369</v>
      </c>
      <c r="D74" s="17" t="s">
        <v>420</v>
      </c>
      <c r="E74" s="17" t="s">
        <v>10</v>
      </c>
      <c r="F74" s="243" t="s">
        <v>320</v>
      </c>
      <c r="G74" s="417"/>
    </row>
    <row r="75" spans="1:7" s="275" customFormat="1" ht="54" customHeight="1" hidden="1">
      <c r="A75" s="17" t="s">
        <v>8</v>
      </c>
      <c r="B75" s="17" t="s">
        <v>321</v>
      </c>
      <c r="C75" s="17" t="s">
        <v>369</v>
      </c>
      <c r="D75" s="17" t="s">
        <v>420</v>
      </c>
      <c r="E75" s="17" t="s">
        <v>10</v>
      </c>
      <c r="F75" s="243" t="s">
        <v>94</v>
      </c>
      <c r="G75" s="417"/>
    </row>
    <row r="76" spans="1:7" s="275" customFormat="1" ht="69" customHeight="1" hidden="1">
      <c r="A76" s="17" t="s">
        <v>8</v>
      </c>
      <c r="B76" s="17" t="s">
        <v>322</v>
      </c>
      <c r="C76" s="17" t="s">
        <v>369</v>
      </c>
      <c r="D76" s="17" t="s">
        <v>420</v>
      </c>
      <c r="E76" s="17" t="s">
        <v>10</v>
      </c>
      <c r="F76" s="243" t="s">
        <v>96</v>
      </c>
      <c r="G76" s="417"/>
    </row>
    <row r="77" spans="1:7" s="275" customFormat="1" ht="68.25" customHeight="1" hidden="1">
      <c r="A77" s="17" t="s">
        <v>8</v>
      </c>
      <c r="B77" s="17" t="s">
        <v>323</v>
      </c>
      <c r="C77" s="17" t="s">
        <v>359</v>
      </c>
      <c r="D77" s="17" t="s">
        <v>420</v>
      </c>
      <c r="E77" s="17" t="s">
        <v>10</v>
      </c>
      <c r="F77" s="243" t="s">
        <v>96</v>
      </c>
      <c r="G77" s="417"/>
    </row>
    <row r="78" spans="1:7" ht="25.5" customHeight="1">
      <c r="A78" s="16" t="s">
        <v>8</v>
      </c>
      <c r="B78" s="16" t="s">
        <v>418</v>
      </c>
      <c r="C78" s="16" t="s">
        <v>419</v>
      </c>
      <c r="D78" s="16" t="s">
        <v>420</v>
      </c>
      <c r="E78" s="16" t="s">
        <v>421</v>
      </c>
      <c r="F78" s="19" t="s">
        <v>339</v>
      </c>
      <c r="G78" s="416">
        <f>G79</f>
        <v>200</v>
      </c>
    </row>
    <row r="79" spans="1:7" ht="58.5" customHeight="1">
      <c r="A79" s="17" t="s">
        <v>8</v>
      </c>
      <c r="B79" s="17" t="s">
        <v>645</v>
      </c>
      <c r="C79" s="17" t="s">
        <v>369</v>
      </c>
      <c r="D79" s="17" t="s">
        <v>420</v>
      </c>
      <c r="E79" s="17" t="s">
        <v>10</v>
      </c>
      <c r="F79" s="408" t="s">
        <v>641</v>
      </c>
      <c r="G79" s="417">
        <v>200</v>
      </c>
    </row>
    <row r="80" spans="1:7" s="275" customFormat="1" ht="12.75" hidden="1">
      <c r="A80" s="18" t="s">
        <v>483</v>
      </c>
      <c r="B80" s="18" t="s">
        <v>418</v>
      </c>
      <c r="C80" s="18" t="s">
        <v>369</v>
      </c>
      <c r="D80" s="18" t="s">
        <v>420</v>
      </c>
      <c r="E80" s="18" t="s">
        <v>421</v>
      </c>
      <c r="F80" s="286" t="s">
        <v>484</v>
      </c>
      <c r="G80" s="415">
        <f>G81+G83</f>
        <v>0</v>
      </c>
    </row>
    <row r="81" spans="1:7" ht="12.75" hidden="1">
      <c r="A81" s="16" t="s">
        <v>483</v>
      </c>
      <c r="B81" s="16" t="s">
        <v>474</v>
      </c>
      <c r="C81" s="16" t="s">
        <v>369</v>
      </c>
      <c r="D81" s="16" t="s">
        <v>420</v>
      </c>
      <c r="E81" s="16" t="s">
        <v>485</v>
      </c>
      <c r="F81" s="19" t="s">
        <v>486</v>
      </c>
      <c r="G81" s="416">
        <f>G82</f>
        <v>0</v>
      </c>
    </row>
    <row r="82" spans="1:7" ht="24" customHeight="1" hidden="1">
      <c r="A82" s="17" t="s">
        <v>483</v>
      </c>
      <c r="B82" s="17" t="s">
        <v>487</v>
      </c>
      <c r="C82" s="17" t="s">
        <v>369</v>
      </c>
      <c r="D82" s="17" t="s">
        <v>420</v>
      </c>
      <c r="E82" s="17" t="s">
        <v>485</v>
      </c>
      <c r="F82" s="284" t="s">
        <v>99</v>
      </c>
      <c r="G82" s="417"/>
    </row>
    <row r="83" spans="1:7" ht="12.75" customHeight="1" hidden="1">
      <c r="A83" s="17" t="s">
        <v>483</v>
      </c>
      <c r="B83" s="17" t="s">
        <v>488</v>
      </c>
      <c r="C83" s="17" t="s">
        <v>369</v>
      </c>
      <c r="D83" s="17" t="s">
        <v>420</v>
      </c>
      <c r="E83" s="17" t="s">
        <v>485</v>
      </c>
      <c r="F83" s="284" t="s">
        <v>324</v>
      </c>
      <c r="G83" s="417"/>
    </row>
    <row r="84" spans="1:7" s="275" customFormat="1" ht="14.25" customHeight="1">
      <c r="A84" s="467" t="s">
        <v>489</v>
      </c>
      <c r="B84" s="468"/>
      <c r="C84" s="468"/>
      <c r="D84" s="468"/>
      <c r="E84" s="468"/>
      <c r="F84" s="469"/>
      <c r="G84" s="418">
        <f>G19+G25+G35+G39+G47+G54+G59+G69+G80</f>
        <v>16999.230000000003</v>
      </c>
    </row>
    <row r="85" spans="1:7" s="275" customFormat="1" ht="12.75">
      <c r="A85" s="465" t="s">
        <v>490</v>
      </c>
      <c r="B85" s="465"/>
      <c r="C85" s="465"/>
      <c r="D85" s="465"/>
      <c r="E85" s="465"/>
      <c r="F85" s="465"/>
      <c r="G85" s="419">
        <f>G86+G105+G110+G123</f>
        <v>28960.197999999997</v>
      </c>
    </row>
    <row r="86" spans="1:7" s="275" customFormat="1" ht="15.75" customHeight="1">
      <c r="A86" s="289" t="s">
        <v>491</v>
      </c>
      <c r="B86" s="289" t="s">
        <v>177</v>
      </c>
      <c r="C86" s="289" t="s">
        <v>419</v>
      </c>
      <c r="D86" s="289" t="s">
        <v>420</v>
      </c>
      <c r="E86" s="289" t="s">
        <v>421</v>
      </c>
      <c r="F86" s="290" t="s">
        <v>462</v>
      </c>
      <c r="G86" s="419">
        <f>G87+G88+G89+G90+G91</f>
        <v>21734.1</v>
      </c>
    </row>
    <row r="87" spans="1:7" ht="25.5">
      <c r="A87" s="17" t="s">
        <v>491</v>
      </c>
      <c r="B87" s="17" t="s">
        <v>463</v>
      </c>
      <c r="C87" s="17" t="s">
        <v>369</v>
      </c>
      <c r="D87" s="17" t="s">
        <v>420</v>
      </c>
      <c r="E87" s="17" t="s">
        <v>602</v>
      </c>
      <c r="F87" s="243" t="s">
        <v>102</v>
      </c>
      <c r="G87" s="420">
        <v>14575.3</v>
      </c>
    </row>
    <row r="88" spans="1:7" ht="25.5">
      <c r="A88" s="17" t="s">
        <v>491</v>
      </c>
      <c r="B88" s="17" t="s">
        <v>464</v>
      </c>
      <c r="C88" s="17" t="s">
        <v>369</v>
      </c>
      <c r="D88" s="17" t="s">
        <v>420</v>
      </c>
      <c r="E88" s="17" t="s">
        <v>602</v>
      </c>
      <c r="F88" s="243" t="s">
        <v>103</v>
      </c>
      <c r="G88" s="420">
        <f>5584.9+792.1</f>
        <v>6377</v>
      </c>
    </row>
    <row r="89" spans="1:7" ht="39" customHeight="1">
      <c r="A89" s="17" t="s">
        <v>491</v>
      </c>
      <c r="B89" s="17" t="s">
        <v>550</v>
      </c>
      <c r="C89" s="17" t="s">
        <v>369</v>
      </c>
      <c r="D89" s="17" t="s">
        <v>420</v>
      </c>
      <c r="E89" s="17" t="s">
        <v>602</v>
      </c>
      <c r="F89" s="243" t="s">
        <v>340</v>
      </c>
      <c r="G89" s="420">
        <v>768.8</v>
      </c>
    </row>
    <row r="90" spans="1:7" ht="25.5">
      <c r="A90" s="17" t="s">
        <v>491</v>
      </c>
      <c r="B90" s="17" t="s">
        <v>634</v>
      </c>
      <c r="C90" s="17" t="s">
        <v>369</v>
      </c>
      <c r="D90" s="17" t="s">
        <v>420</v>
      </c>
      <c r="E90" s="17" t="s">
        <v>602</v>
      </c>
      <c r="F90" s="243" t="s">
        <v>635</v>
      </c>
      <c r="G90" s="420">
        <v>13</v>
      </c>
    </row>
    <row r="91" spans="1:7" ht="12.75">
      <c r="A91" s="17" t="s">
        <v>491</v>
      </c>
      <c r="B91" s="17" t="s">
        <v>688</v>
      </c>
      <c r="C91" s="17" t="s">
        <v>369</v>
      </c>
      <c r="D91" s="17" t="s">
        <v>420</v>
      </c>
      <c r="E91" s="17" t="s">
        <v>602</v>
      </c>
      <c r="F91" s="243" t="s">
        <v>104</v>
      </c>
      <c r="G91" s="420">
        <v>0</v>
      </c>
    </row>
    <row r="92" spans="1:7" s="275" customFormat="1" ht="25.5" hidden="1">
      <c r="A92" s="18" t="s">
        <v>491</v>
      </c>
      <c r="B92" s="18" t="s">
        <v>423</v>
      </c>
      <c r="C92" s="18" t="s">
        <v>369</v>
      </c>
      <c r="D92" s="18" t="s">
        <v>534</v>
      </c>
      <c r="E92" s="18" t="s">
        <v>602</v>
      </c>
      <c r="F92" s="113" t="s">
        <v>329</v>
      </c>
      <c r="G92" s="419">
        <f>G101+G93+G96</f>
        <v>0</v>
      </c>
    </row>
    <row r="93" spans="1:7" s="275" customFormat="1" ht="52.5" customHeight="1" hidden="1">
      <c r="A93" s="16" t="s">
        <v>491</v>
      </c>
      <c r="B93" s="16" t="s">
        <v>493</v>
      </c>
      <c r="C93" s="16" t="s">
        <v>369</v>
      </c>
      <c r="D93" s="16" t="s">
        <v>420</v>
      </c>
      <c r="E93" s="16" t="s">
        <v>492</v>
      </c>
      <c r="F93" s="292" t="s">
        <v>327</v>
      </c>
      <c r="G93" s="421">
        <f>G94</f>
        <v>0</v>
      </c>
    </row>
    <row r="94" spans="1:7" s="275" customFormat="1" ht="57" customHeight="1" hidden="1">
      <c r="A94" s="17" t="s">
        <v>491</v>
      </c>
      <c r="B94" s="17" t="s">
        <v>493</v>
      </c>
      <c r="C94" s="17" t="s">
        <v>369</v>
      </c>
      <c r="D94" s="17" t="s">
        <v>420</v>
      </c>
      <c r="E94" s="17" t="s">
        <v>492</v>
      </c>
      <c r="F94" s="243" t="s">
        <v>140</v>
      </c>
      <c r="G94" s="420"/>
    </row>
    <row r="95" spans="1:7" s="275" customFormat="1" ht="30" customHeight="1" hidden="1">
      <c r="A95" s="17" t="s">
        <v>491</v>
      </c>
      <c r="B95" s="17" t="s">
        <v>328</v>
      </c>
      <c r="C95" s="17" t="s">
        <v>369</v>
      </c>
      <c r="D95" s="17" t="s">
        <v>420</v>
      </c>
      <c r="E95" s="17" t="s">
        <v>492</v>
      </c>
      <c r="F95" s="243" t="s">
        <v>141</v>
      </c>
      <c r="G95" s="420"/>
    </row>
    <row r="96" spans="1:7" s="275" customFormat="1" ht="25.5" customHeight="1" hidden="1">
      <c r="A96" s="16" t="s">
        <v>491</v>
      </c>
      <c r="B96" s="16" t="s">
        <v>494</v>
      </c>
      <c r="C96" s="16" t="s">
        <v>369</v>
      </c>
      <c r="D96" s="16" t="s">
        <v>420</v>
      </c>
      <c r="E96" s="16" t="s">
        <v>492</v>
      </c>
      <c r="F96" s="292" t="s">
        <v>143</v>
      </c>
      <c r="G96" s="420"/>
    </row>
    <row r="97" spans="1:7" s="275" customFormat="1" ht="26.25" customHeight="1" hidden="1">
      <c r="A97" s="17" t="s">
        <v>491</v>
      </c>
      <c r="B97" s="17" t="s">
        <v>494</v>
      </c>
      <c r="C97" s="17" t="s">
        <v>369</v>
      </c>
      <c r="D97" s="17" t="s">
        <v>420</v>
      </c>
      <c r="E97" s="17" t="s">
        <v>492</v>
      </c>
      <c r="F97" s="273" t="s">
        <v>143</v>
      </c>
      <c r="G97" s="420"/>
    </row>
    <row r="98" spans="1:7" s="275" customFormat="1" ht="28.5" customHeight="1" hidden="1">
      <c r="A98" s="17" t="s">
        <v>491</v>
      </c>
      <c r="B98" s="17" t="s">
        <v>330</v>
      </c>
      <c r="C98" s="17" t="s">
        <v>369</v>
      </c>
      <c r="D98" s="17" t="s">
        <v>420</v>
      </c>
      <c r="E98" s="17" t="s">
        <v>492</v>
      </c>
      <c r="F98" s="243" t="s">
        <v>144</v>
      </c>
      <c r="G98" s="420"/>
    </row>
    <row r="99" spans="1:7" s="275" customFormat="1" ht="38.25" hidden="1">
      <c r="A99" s="17" t="s">
        <v>491</v>
      </c>
      <c r="B99" s="17" t="s">
        <v>331</v>
      </c>
      <c r="C99" s="17" t="s">
        <v>369</v>
      </c>
      <c r="D99" s="17" t="s">
        <v>420</v>
      </c>
      <c r="E99" s="17" t="s">
        <v>492</v>
      </c>
      <c r="F99" s="243" t="s">
        <v>146</v>
      </c>
      <c r="G99" s="420"/>
    </row>
    <row r="100" spans="1:7" s="275" customFormat="1" ht="69.75" customHeight="1" hidden="1">
      <c r="A100" s="17" t="s">
        <v>491</v>
      </c>
      <c r="B100" s="17" t="s">
        <v>332</v>
      </c>
      <c r="C100" s="17" t="s">
        <v>369</v>
      </c>
      <c r="D100" s="17" t="s">
        <v>420</v>
      </c>
      <c r="E100" s="17" t="s">
        <v>492</v>
      </c>
      <c r="F100" s="243" t="s">
        <v>147</v>
      </c>
      <c r="G100" s="420"/>
    </row>
    <row r="101" spans="1:7" s="275" customFormat="1" ht="12.75" hidden="1">
      <c r="A101" s="17" t="s">
        <v>491</v>
      </c>
      <c r="B101" s="17" t="s">
        <v>495</v>
      </c>
      <c r="C101" s="17" t="s">
        <v>369</v>
      </c>
      <c r="D101" s="17" t="s">
        <v>420</v>
      </c>
      <c r="E101" s="17" t="s">
        <v>492</v>
      </c>
      <c r="F101" s="243" t="s">
        <v>148</v>
      </c>
      <c r="G101" s="420">
        <f>G102</f>
        <v>0</v>
      </c>
    </row>
    <row r="102" spans="1:7" s="275" customFormat="1" ht="12.75" hidden="1">
      <c r="A102" s="17" t="s">
        <v>491</v>
      </c>
      <c r="B102" s="17" t="s">
        <v>495</v>
      </c>
      <c r="C102" s="17" t="s">
        <v>369</v>
      </c>
      <c r="D102" s="17" t="s">
        <v>420</v>
      </c>
      <c r="E102" s="17" t="s">
        <v>492</v>
      </c>
      <c r="F102" s="243" t="s">
        <v>148</v>
      </c>
      <c r="G102" s="420"/>
    </row>
    <row r="103" spans="1:7" s="275" customFormat="1" ht="78" customHeight="1" hidden="1">
      <c r="A103" s="17" t="s">
        <v>491</v>
      </c>
      <c r="B103" s="17" t="s">
        <v>495</v>
      </c>
      <c r="C103" s="17" t="s">
        <v>403</v>
      </c>
      <c r="D103" s="17" t="s">
        <v>420</v>
      </c>
      <c r="E103" s="17" t="s">
        <v>492</v>
      </c>
      <c r="F103" s="294" t="s">
        <v>13</v>
      </c>
      <c r="G103" s="417"/>
    </row>
    <row r="104" spans="1:7" s="275" customFormat="1" ht="39" customHeight="1" hidden="1">
      <c r="A104" s="17" t="s">
        <v>491</v>
      </c>
      <c r="B104" s="17" t="s">
        <v>495</v>
      </c>
      <c r="C104" s="17" t="s">
        <v>403</v>
      </c>
      <c r="D104" s="17" t="s">
        <v>420</v>
      </c>
      <c r="E104" s="17" t="s">
        <v>492</v>
      </c>
      <c r="F104" s="294" t="s">
        <v>11</v>
      </c>
      <c r="G104" s="417"/>
    </row>
    <row r="105" spans="1:7" s="275" customFormat="1" ht="39" customHeight="1">
      <c r="A105" s="331" t="s">
        <v>491</v>
      </c>
      <c r="B105" s="331" t="s">
        <v>540</v>
      </c>
      <c r="C105" s="331" t="s">
        <v>419</v>
      </c>
      <c r="D105" s="331" t="s">
        <v>420</v>
      </c>
      <c r="E105" s="331" t="s">
        <v>602</v>
      </c>
      <c r="F105" s="332" t="s">
        <v>541</v>
      </c>
      <c r="G105" s="415">
        <f>G106+G109+G108+G107</f>
        <v>4531.598</v>
      </c>
    </row>
    <row r="106" spans="1:7" s="275" customFormat="1" ht="40.5" customHeight="1">
      <c r="A106" s="333" t="s">
        <v>491</v>
      </c>
      <c r="B106" s="333" t="s">
        <v>542</v>
      </c>
      <c r="C106" s="333" t="s">
        <v>369</v>
      </c>
      <c r="D106" s="333" t="s">
        <v>420</v>
      </c>
      <c r="E106" s="333" t="s">
        <v>602</v>
      </c>
      <c r="F106" s="243" t="s">
        <v>539</v>
      </c>
      <c r="G106" s="417">
        <f>2000-410.002</f>
        <v>1589.998</v>
      </c>
    </row>
    <row r="107" spans="1:7" s="275" customFormat="1" ht="40.5" customHeight="1">
      <c r="A107" s="333" t="s">
        <v>491</v>
      </c>
      <c r="B107" s="333" t="s">
        <v>746</v>
      </c>
      <c r="C107" s="333" t="s">
        <v>369</v>
      </c>
      <c r="D107" s="333" t="s">
        <v>420</v>
      </c>
      <c r="E107" s="333" t="s">
        <v>602</v>
      </c>
      <c r="F107" s="243" t="s">
        <v>745</v>
      </c>
      <c r="G107" s="417">
        <v>300</v>
      </c>
    </row>
    <row r="108" spans="1:7" s="275" customFormat="1" ht="40.5" customHeight="1">
      <c r="A108" s="333" t="s">
        <v>491</v>
      </c>
      <c r="B108" s="333" t="s">
        <v>573</v>
      </c>
      <c r="C108" s="333" t="s">
        <v>369</v>
      </c>
      <c r="D108" s="333" t="s">
        <v>420</v>
      </c>
      <c r="E108" s="333" t="s">
        <v>602</v>
      </c>
      <c r="F108" s="243" t="s">
        <v>574</v>
      </c>
      <c r="G108" s="417">
        <v>2241.6</v>
      </c>
    </row>
    <row r="109" spans="1:7" s="275" customFormat="1" ht="24" customHeight="1">
      <c r="A109" s="333" t="s">
        <v>491</v>
      </c>
      <c r="B109" s="333" t="s">
        <v>564</v>
      </c>
      <c r="C109" s="333" t="s">
        <v>369</v>
      </c>
      <c r="D109" s="333" t="s">
        <v>420</v>
      </c>
      <c r="E109" s="333" t="s">
        <v>602</v>
      </c>
      <c r="F109" s="243" t="s">
        <v>148</v>
      </c>
      <c r="G109" s="417">
        <v>400</v>
      </c>
    </row>
    <row r="110" spans="1:7" s="275" customFormat="1" ht="18.75" customHeight="1">
      <c r="A110" s="18" t="s">
        <v>491</v>
      </c>
      <c r="B110" s="18" t="s">
        <v>178</v>
      </c>
      <c r="C110" s="18" t="s">
        <v>419</v>
      </c>
      <c r="D110" s="18" t="s">
        <v>420</v>
      </c>
      <c r="E110" s="18" t="s">
        <v>602</v>
      </c>
      <c r="F110" s="113" t="s">
        <v>505</v>
      </c>
      <c r="G110" s="419">
        <f>G111+G115+G116</f>
        <v>939.6</v>
      </c>
    </row>
    <row r="111" spans="1:7" s="20" customFormat="1" ht="30" customHeight="1">
      <c r="A111" s="16" t="s">
        <v>491</v>
      </c>
      <c r="B111" s="16" t="s">
        <v>467</v>
      </c>
      <c r="C111" s="16" t="s">
        <v>419</v>
      </c>
      <c r="D111" s="16" t="s">
        <v>420</v>
      </c>
      <c r="E111" s="16" t="s">
        <v>602</v>
      </c>
      <c r="F111" s="295" t="s">
        <v>506</v>
      </c>
      <c r="G111" s="416">
        <f>G112</f>
        <v>46.6</v>
      </c>
    </row>
    <row r="112" spans="1:7" ht="31.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43" t="s">
        <v>215</v>
      </c>
      <c r="G112" s="417">
        <f>G113+G114</f>
        <v>46.6</v>
      </c>
    </row>
    <row r="113" spans="1:7" ht="31.5" customHeight="1">
      <c r="A113" s="17" t="s">
        <v>491</v>
      </c>
      <c r="B113" s="17" t="s">
        <v>467</v>
      </c>
      <c r="C113" s="17" t="s">
        <v>369</v>
      </c>
      <c r="D113" s="17" t="s">
        <v>420</v>
      </c>
      <c r="E113" s="17" t="s">
        <v>602</v>
      </c>
      <c r="F113" s="243" t="s">
        <v>215</v>
      </c>
      <c r="G113" s="417">
        <f>1+2.6</f>
        <v>3.6</v>
      </c>
    </row>
    <row r="114" spans="1:7" ht="56.25" customHeight="1">
      <c r="A114" s="17" t="s">
        <v>491</v>
      </c>
      <c r="B114" s="17" t="s">
        <v>467</v>
      </c>
      <c r="C114" s="17" t="s">
        <v>369</v>
      </c>
      <c r="D114" s="17" t="s">
        <v>420</v>
      </c>
      <c r="E114" s="17" t="s">
        <v>602</v>
      </c>
      <c r="F114" s="296" t="s">
        <v>498</v>
      </c>
      <c r="G114" s="417">
        <f>44.6-1.6</f>
        <v>43</v>
      </c>
    </row>
    <row r="115" spans="1:7" s="20" customFormat="1" ht="35.25" customHeight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602</v>
      </c>
      <c r="F115" s="243" t="s">
        <v>150</v>
      </c>
      <c r="G115" s="417">
        <v>710</v>
      </c>
    </row>
    <row r="116" spans="1:7" s="20" customFormat="1" ht="26.25" customHeight="1">
      <c r="A116" s="17" t="s">
        <v>491</v>
      </c>
      <c r="B116" s="17" t="s">
        <v>465</v>
      </c>
      <c r="C116" s="17" t="s">
        <v>369</v>
      </c>
      <c r="D116" s="17" t="s">
        <v>420</v>
      </c>
      <c r="E116" s="17" t="s">
        <v>602</v>
      </c>
      <c r="F116" s="243" t="s">
        <v>149</v>
      </c>
      <c r="G116" s="417">
        <f>152.5+30.5</f>
        <v>183</v>
      </c>
    </row>
    <row r="117" spans="1:7" s="20" customFormat="1" ht="30" customHeight="1" hidden="1">
      <c r="A117" s="17" t="s">
        <v>491</v>
      </c>
      <c r="B117" s="17" t="s">
        <v>466</v>
      </c>
      <c r="C117" s="17" t="s">
        <v>369</v>
      </c>
      <c r="D117" s="17" t="s">
        <v>420</v>
      </c>
      <c r="E117" s="17" t="s">
        <v>492</v>
      </c>
      <c r="F117" s="243" t="s">
        <v>149</v>
      </c>
      <c r="G117" s="417"/>
    </row>
    <row r="118" spans="1:7" s="20" customFormat="1" ht="30" customHeight="1" hidden="1">
      <c r="A118" s="16" t="s">
        <v>491</v>
      </c>
      <c r="B118" s="16" t="s">
        <v>467</v>
      </c>
      <c r="C118" s="16" t="s">
        <v>419</v>
      </c>
      <c r="D118" s="16" t="s">
        <v>420</v>
      </c>
      <c r="E118" s="16" t="s">
        <v>492</v>
      </c>
      <c r="F118" s="243" t="s">
        <v>150</v>
      </c>
      <c r="G118" s="416"/>
    </row>
    <row r="119" spans="1:7" ht="28.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5" t="s">
        <v>506</v>
      </c>
      <c r="G119" s="417"/>
    </row>
    <row r="120" spans="1:7" ht="31.5" customHeight="1" hidden="1">
      <c r="A120" s="17" t="s">
        <v>491</v>
      </c>
      <c r="B120" s="17" t="s">
        <v>467</v>
      </c>
      <c r="C120" s="17" t="s">
        <v>369</v>
      </c>
      <c r="D120" s="17" t="s">
        <v>420</v>
      </c>
      <c r="E120" s="17" t="s">
        <v>492</v>
      </c>
      <c r="F120" s="243" t="s">
        <v>215</v>
      </c>
      <c r="G120" s="417"/>
    </row>
    <row r="121" spans="1:7" ht="53.25" customHeight="1" hidden="1">
      <c r="A121" s="17" t="s">
        <v>491</v>
      </c>
      <c r="B121" s="17" t="s">
        <v>467</v>
      </c>
      <c r="C121" s="17" t="s">
        <v>369</v>
      </c>
      <c r="D121" s="17" t="s">
        <v>420</v>
      </c>
      <c r="E121" s="17" t="s">
        <v>492</v>
      </c>
      <c r="F121" s="296" t="s">
        <v>496</v>
      </c>
      <c r="G121" s="417"/>
    </row>
    <row r="122" spans="1:7" ht="15" customHeight="1" hidden="1">
      <c r="A122" s="17" t="s">
        <v>491</v>
      </c>
      <c r="B122" s="17" t="s">
        <v>333</v>
      </c>
      <c r="C122" s="17" t="s">
        <v>369</v>
      </c>
      <c r="D122" s="17" t="s">
        <v>420</v>
      </c>
      <c r="E122" s="17" t="s">
        <v>492</v>
      </c>
      <c r="F122" s="296" t="s">
        <v>498</v>
      </c>
      <c r="G122" s="417"/>
    </row>
    <row r="123" spans="1:7" ht="12.75" customHeight="1">
      <c r="A123" s="18" t="s">
        <v>491</v>
      </c>
      <c r="B123" s="18" t="s">
        <v>449</v>
      </c>
      <c r="C123" s="18" t="s">
        <v>369</v>
      </c>
      <c r="D123" s="18" t="s">
        <v>420</v>
      </c>
      <c r="E123" s="18" t="s">
        <v>421</v>
      </c>
      <c r="F123" s="297" t="s">
        <v>533</v>
      </c>
      <c r="G123" s="415">
        <f>G125+G129+G128+G127</f>
        <v>1754.9</v>
      </c>
    </row>
    <row r="124" spans="1:7" ht="54.75" customHeight="1" hidden="1">
      <c r="A124" s="17" t="s">
        <v>491</v>
      </c>
      <c r="B124" s="17" t="s">
        <v>334</v>
      </c>
      <c r="C124" s="17" t="s">
        <v>369</v>
      </c>
      <c r="D124" s="17" t="s">
        <v>420</v>
      </c>
      <c r="E124" s="17" t="s">
        <v>492</v>
      </c>
      <c r="F124" s="297" t="s">
        <v>533</v>
      </c>
      <c r="G124" s="417"/>
    </row>
    <row r="125" spans="1:7" s="275" customFormat="1" ht="51" hidden="1">
      <c r="A125" s="17" t="s">
        <v>491</v>
      </c>
      <c r="B125" s="17" t="s">
        <v>499</v>
      </c>
      <c r="C125" s="17" t="s">
        <v>369</v>
      </c>
      <c r="D125" s="17" t="s">
        <v>420</v>
      </c>
      <c r="E125" s="17" t="s">
        <v>492</v>
      </c>
      <c r="F125" s="243" t="s">
        <v>175</v>
      </c>
      <c r="G125" s="417"/>
    </row>
    <row r="126" spans="1:7" s="275" customFormat="1" ht="38.25" hidden="1">
      <c r="A126" s="17" t="s">
        <v>491</v>
      </c>
      <c r="B126" s="17" t="s">
        <v>335</v>
      </c>
      <c r="C126" s="17" t="s">
        <v>369</v>
      </c>
      <c r="D126" s="17" t="s">
        <v>420</v>
      </c>
      <c r="E126" s="17" t="s">
        <v>492</v>
      </c>
      <c r="F126" s="243" t="s">
        <v>176</v>
      </c>
      <c r="G126" s="417"/>
    </row>
    <row r="127" spans="1:7" s="275" customFormat="1" ht="25.5">
      <c r="A127" s="17" t="s">
        <v>491</v>
      </c>
      <c r="B127" s="17" t="s">
        <v>757</v>
      </c>
      <c r="C127" s="17" t="s">
        <v>369</v>
      </c>
      <c r="D127" s="17" t="s">
        <v>420</v>
      </c>
      <c r="E127" s="17" t="s">
        <v>602</v>
      </c>
      <c r="F127" s="243" t="s">
        <v>758</v>
      </c>
      <c r="G127" s="417">
        <v>1754.9</v>
      </c>
    </row>
    <row r="128" spans="1:7" s="275" customFormat="1" ht="38.25">
      <c r="A128" s="17" t="s">
        <v>491</v>
      </c>
      <c r="B128" s="17" t="s">
        <v>673</v>
      </c>
      <c r="C128" s="17" t="s">
        <v>369</v>
      </c>
      <c r="D128" s="17" t="s">
        <v>420</v>
      </c>
      <c r="E128" s="17" t="s">
        <v>602</v>
      </c>
      <c r="F128" s="243" t="s">
        <v>674</v>
      </c>
      <c r="G128" s="417">
        <v>0</v>
      </c>
    </row>
    <row r="129" spans="1:7" s="275" customFormat="1" ht="31.5" customHeight="1">
      <c r="A129" s="17" t="s">
        <v>491</v>
      </c>
      <c r="B129" s="298" t="s">
        <v>657</v>
      </c>
      <c r="C129" s="17" t="s">
        <v>369</v>
      </c>
      <c r="D129" s="17" t="s">
        <v>420</v>
      </c>
      <c r="E129" s="17" t="s">
        <v>602</v>
      </c>
      <c r="F129" s="243" t="s">
        <v>182</v>
      </c>
      <c r="G129" s="417">
        <v>0</v>
      </c>
    </row>
    <row r="130" spans="1:7" s="275" customFormat="1" ht="31.5" customHeight="1" hidden="1">
      <c r="A130" s="17" t="s">
        <v>491</v>
      </c>
      <c r="B130" s="298" t="s">
        <v>337</v>
      </c>
      <c r="C130" s="17" t="s">
        <v>369</v>
      </c>
      <c r="D130" s="17" t="s">
        <v>420</v>
      </c>
      <c r="E130" s="17" t="s">
        <v>492</v>
      </c>
      <c r="F130" s="299" t="s">
        <v>182</v>
      </c>
      <c r="G130" s="417"/>
    </row>
    <row r="131" spans="1:7" s="275" customFormat="1" ht="39" customHeight="1" hidden="1">
      <c r="A131" s="18" t="s">
        <v>338</v>
      </c>
      <c r="B131" s="18" t="s">
        <v>418</v>
      </c>
      <c r="C131" s="18" t="s">
        <v>369</v>
      </c>
      <c r="D131" s="18" t="s">
        <v>420</v>
      </c>
      <c r="E131" s="18" t="s">
        <v>421</v>
      </c>
      <c r="F131" s="299" t="s">
        <v>183</v>
      </c>
      <c r="G131" s="415">
        <f>G132</f>
        <v>0</v>
      </c>
    </row>
    <row r="132" spans="1:7" s="275" customFormat="1" ht="70.5" customHeight="1" hidden="1">
      <c r="A132" s="17" t="s">
        <v>338</v>
      </c>
      <c r="B132" s="17" t="s">
        <v>459</v>
      </c>
      <c r="C132" s="17" t="s">
        <v>369</v>
      </c>
      <c r="D132" s="17" t="s">
        <v>420</v>
      </c>
      <c r="E132" s="17" t="s">
        <v>485</v>
      </c>
      <c r="F132" s="297" t="s">
        <v>501</v>
      </c>
      <c r="G132" s="417">
        <v>0</v>
      </c>
    </row>
    <row r="133" spans="1:7" s="275" customFormat="1" ht="39" customHeight="1" hidden="1">
      <c r="A133" s="17" t="s">
        <v>500</v>
      </c>
      <c r="B133" s="17" t="s">
        <v>459</v>
      </c>
      <c r="C133" s="17" t="s">
        <v>369</v>
      </c>
      <c r="D133" s="17" t="s">
        <v>420</v>
      </c>
      <c r="E133" s="17" t="s">
        <v>492</v>
      </c>
      <c r="F133" s="243" t="s">
        <v>296</v>
      </c>
      <c r="G133" s="417"/>
    </row>
    <row r="134" spans="1:7" ht="12.75">
      <c r="A134" s="18"/>
      <c r="B134" s="18"/>
      <c r="C134" s="18"/>
      <c r="D134" s="18"/>
      <c r="E134" s="18"/>
      <c r="F134" s="268" t="s">
        <v>502</v>
      </c>
      <c r="G134" s="367">
        <f>G84+G85</f>
        <v>45959.428</v>
      </c>
    </row>
    <row r="135" spans="1:6" ht="12.75">
      <c r="A135" s="275"/>
      <c r="B135" s="275"/>
      <c r="C135" s="275"/>
      <c r="D135" s="275"/>
      <c r="E135" s="275"/>
      <c r="F135" s="280"/>
    </row>
    <row r="136" spans="6:7" ht="12.75">
      <c r="F136" s="275"/>
      <c r="G136" s="300"/>
    </row>
    <row r="137" ht="12.75">
      <c r="G137" s="300"/>
    </row>
    <row r="138" ht="12.75">
      <c r="G138" s="301"/>
    </row>
    <row r="139" ht="12.75">
      <c r="G139" s="301"/>
    </row>
  </sheetData>
  <sheetProtection/>
  <mergeCells count="5">
    <mergeCell ref="A14:F14"/>
    <mergeCell ref="A85:F85"/>
    <mergeCell ref="A16:E16"/>
    <mergeCell ref="A17:E17"/>
    <mergeCell ref="A84:F84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0" t="s">
        <v>79</v>
      </c>
      <c r="J1" s="431"/>
    </row>
    <row r="2" spans="9:10" ht="12.75" hidden="1">
      <c r="I2" s="470" t="s">
        <v>366</v>
      </c>
      <c r="J2" s="431"/>
    </row>
    <row r="3" spans="9:10" ht="12.75" hidden="1">
      <c r="I3" s="470" t="s">
        <v>648</v>
      </c>
      <c r="J3" s="431"/>
    </row>
    <row r="4" spans="9:10" ht="15">
      <c r="I4" s="471" t="s">
        <v>532</v>
      </c>
      <c r="J4" s="472"/>
    </row>
    <row r="5" spans="9:10" ht="15">
      <c r="I5" s="471" t="s">
        <v>366</v>
      </c>
      <c r="J5" s="472"/>
    </row>
    <row r="6" spans="9:10" ht="15">
      <c r="I6" s="471" t="s">
        <v>739</v>
      </c>
      <c r="J6" s="472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38"/>
      <c r="B16" s="438"/>
      <c r="C16" s="438"/>
      <c r="D16" s="438"/>
      <c r="E16" s="438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6:J6"/>
    <mergeCell ref="A81:F81"/>
    <mergeCell ref="A14:J14"/>
    <mergeCell ref="A16:E16"/>
    <mergeCell ref="A17:E17"/>
    <mergeCell ref="A80:F80"/>
    <mergeCell ref="I1:J1"/>
    <mergeCell ref="I2:J2"/>
    <mergeCell ref="I3:J3"/>
    <mergeCell ref="I4:J4"/>
    <mergeCell ref="I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1"/>
  <sheetViews>
    <sheetView zoomScalePageLayoutView="0" workbookViewId="0" topLeftCell="A346">
      <selection activeCell="J143" sqref="J143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681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684</v>
      </c>
      <c r="D3" s="427"/>
      <c r="E3" s="427"/>
      <c r="F3" s="427"/>
      <c r="G3" s="427"/>
    </row>
    <row r="4" spans="3:7" ht="15.75">
      <c r="C4" s="427" t="s">
        <v>79</v>
      </c>
      <c r="D4" s="427"/>
      <c r="E4" s="427"/>
      <c r="F4" s="427"/>
      <c r="G4" s="427"/>
    </row>
    <row r="5" spans="3:7" ht="15.75">
      <c r="C5" s="427" t="s">
        <v>366</v>
      </c>
      <c r="D5" s="427"/>
      <c r="E5" s="427"/>
      <c r="F5" s="427"/>
      <c r="G5" s="427"/>
    </row>
    <row r="6" spans="3:7" ht="15.75">
      <c r="C6" s="427" t="s">
        <v>763</v>
      </c>
      <c r="D6" s="427"/>
      <c r="E6" s="427"/>
      <c r="F6" s="427"/>
      <c r="G6" s="427"/>
    </row>
    <row r="7" spans="3:7" ht="15.75">
      <c r="C7" s="121"/>
      <c r="D7" s="121"/>
      <c r="E7" s="121"/>
      <c r="F7" s="121"/>
      <c r="G7" s="121"/>
    </row>
    <row r="9" spans="1:7" ht="15.75">
      <c r="A9" s="7"/>
      <c r="B9" s="128"/>
      <c r="C9" s="427" t="s">
        <v>585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712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41" t="s">
        <v>696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84">
        <f>G18+G26+G34+G64+G60</f>
        <v>15550.621620000002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76">
        <f>G19</f>
        <v>1526.5214600000002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1">
        <f>G20</f>
        <v>1526.5214600000002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2">
        <f>G21</f>
        <v>1526.5214600000002</v>
      </c>
    </row>
    <row r="21" spans="1:12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3">
        <f>G22</f>
        <v>1526.5214600000002</v>
      </c>
      <c r="I21" s="170"/>
      <c r="L21" s="129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3">
        <f>G23</f>
        <v>1526.5214600000002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3">
        <f>G24+G25</f>
        <v>1526.5214600000002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80"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80">
        <f>398.03762+12</f>
        <v>410.03762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123">
        <f>G27</f>
        <v>1109.0807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320">
        <f>G28</f>
        <v>1109.0807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305">
        <f>G29</f>
        <v>1109.0807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393">
        <f>G30</f>
        <v>1109.0807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393">
        <f>G31</f>
        <v>1109.0807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393">
        <f>G32+G33</f>
        <v>1109.0807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380">
        <f>737.2728+50</f>
        <v>787.2728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380">
        <f>222.65639+49.15151+50</f>
        <v>321.8079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123">
        <f>G35</f>
        <v>10511.035080000001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320">
        <f>G36+G55</f>
        <v>10511.035080000001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10507.435080000001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9188.46952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9188.46952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9188.46952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304">
        <f>6053.13256-200.5-110+742.1</f>
        <v>6484.73256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304"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304">
        <f>2372.25496+331.482</f>
        <v>2703.73696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304">
        <f>G44+G49</f>
        <v>1318.9655599999999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304">
        <f>G45</f>
        <v>1286.77092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304">
        <f>G46+G47+G48</f>
        <v>1286.77092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304">
        <f>318.86423+0.7</f>
        <v>319.56423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304">
        <f>329.89349+30.5+60</f>
        <v>420.39349</v>
      </c>
    </row>
    <row r="48" spans="1:7" ht="21" customHeight="1">
      <c r="A48" s="26" t="s">
        <v>731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730</v>
      </c>
      <c r="G48" s="304">
        <f>511.8132+35</f>
        <v>546.8132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32.19464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4">
        <f>G53+G54</f>
        <v>32.19464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304"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114</v>
      </c>
      <c r="F54" s="24" t="s">
        <v>200</v>
      </c>
      <c r="G54" s="304">
        <f>14.406+1.5+4.28864</f>
        <v>20.19464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81">
        <f>1+2.6</f>
        <v>3.6</v>
      </c>
    </row>
    <row r="60" spans="1:7" ht="25.5" customHeight="1">
      <c r="A60" s="64" t="s">
        <v>754</v>
      </c>
      <c r="B60" s="58" t="s">
        <v>155</v>
      </c>
      <c r="C60" s="50" t="s">
        <v>358</v>
      </c>
      <c r="D60" s="50" t="s">
        <v>755</v>
      </c>
      <c r="E60" s="74" t="s">
        <v>116</v>
      </c>
      <c r="F60" s="24"/>
      <c r="G60" s="173">
        <f>G61</f>
        <v>203.64</v>
      </c>
    </row>
    <row r="61" spans="1:7" ht="25.5" customHeight="1">
      <c r="A61" s="28" t="s">
        <v>232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233</v>
      </c>
      <c r="G61" s="181">
        <f>G62</f>
        <v>203.64</v>
      </c>
    </row>
    <row r="62" spans="1:7" ht="25.5" customHeight="1">
      <c r="A62" s="125" t="s">
        <v>234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195</v>
      </c>
      <c r="G62" s="181">
        <f>G63</f>
        <v>203.64</v>
      </c>
    </row>
    <row r="63" spans="1:7" ht="25.5" customHeight="1">
      <c r="A63" s="26" t="s">
        <v>453</v>
      </c>
      <c r="B63" s="37" t="s">
        <v>155</v>
      </c>
      <c r="C63" s="29" t="s">
        <v>358</v>
      </c>
      <c r="D63" s="29" t="s">
        <v>755</v>
      </c>
      <c r="E63" s="48" t="s">
        <v>756</v>
      </c>
      <c r="F63" s="24" t="s">
        <v>377</v>
      </c>
      <c r="G63" s="181">
        <f>208-4.36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36">
        <f>G65+G76</f>
        <v>2200.34438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15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  <c r="O67" s="341"/>
    </row>
    <row r="68" spans="1:15" s="341" customFormat="1" ht="17.25" customHeight="1">
      <c r="A68" s="337" t="s">
        <v>194</v>
      </c>
      <c r="B68" s="338" t="s">
        <v>155</v>
      </c>
      <c r="C68" s="339" t="s">
        <v>358</v>
      </c>
      <c r="D68" s="339" t="s">
        <v>369</v>
      </c>
      <c r="E68" s="340" t="s">
        <v>603</v>
      </c>
      <c r="F68" s="339" t="s">
        <v>460</v>
      </c>
      <c r="G68" s="360">
        <f>G69+G70</f>
        <v>134.98424999999997</v>
      </c>
      <c r="O68" s="4"/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373</v>
      </c>
      <c r="G69" s="304">
        <f>89.40606+14.13053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189</v>
      </c>
      <c r="G70" s="304">
        <f>30.52697+0.92069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233</v>
      </c>
      <c r="G71" s="304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195</v>
      </c>
      <c r="G72" s="304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376</v>
      </c>
      <c r="G73" s="364">
        <f>8.659-0.508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377</v>
      </c>
      <c r="G74" s="304">
        <f>38.50497-10-8.62422-10</f>
        <v>9.880749999999999</v>
      </c>
    </row>
    <row r="75" spans="1:7" ht="28.5" customHeight="1">
      <c r="A75" s="26" t="s">
        <v>731</v>
      </c>
      <c r="B75" s="37" t="s">
        <v>155</v>
      </c>
      <c r="C75" s="25" t="s">
        <v>358</v>
      </c>
      <c r="D75" s="25" t="s">
        <v>369</v>
      </c>
      <c r="E75" s="48" t="s">
        <v>603</v>
      </c>
      <c r="F75" s="24" t="s">
        <v>730</v>
      </c>
      <c r="G75" s="304">
        <f>15.903+10-5.919+10</f>
        <v>29.983999999999998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2017.34438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69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69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69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303">
        <f>40+20+9</f>
        <v>69</v>
      </c>
    </row>
    <row r="86" spans="1:7" s="139" customFormat="1" ht="27" customHeight="1">
      <c r="A86" s="46" t="s">
        <v>555</v>
      </c>
      <c r="B86" s="44" t="s">
        <v>155</v>
      </c>
      <c r="C86" s="62" t="s">
        <v>358</v>
      </c>
      <c r="D86" s="62" t="s">
        <v>369</v>
      </c>
      <c r="E86" s="51" t="s">
        <v>556</v>
      </c>
      <c r="F86" s="45"/>
      <c r="G86" s="305">
        <f>G87</f>
        <v>0</v>
      </c>
    </row>
    <row r="87" spans="1:7" ht="27" customHeight="1">
      <c r="A87" s="26" t="s">
        <v>557</v>
      </c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233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195</v>
      </c>
      <c r="G88" s="304">
        <f>G89</f>
        <v>0</v>
      </c>
    </row>
    <row r="89" spans="1:7" ht="27" customHeight="1">
      <c r="A89" s="26"/>
      <c r="B89" s="37" t="s">
        <v>155</v>
      </c>
      <c r="C89" s="40" t="s">
        <v>358</v>
      </c>
      <c r="D89" s="40" t="s">
        <v>369</v>
      </c>
      <c r="E89" s="71" t="s">
        <v>556</v>
      </c>
      <c r="F89" s="24" t="s">
        <v>377</v>
      </c>
      <c r="G89" s="304">
        <v>0</v>
      </c>
    </row>
    <row r="90" spans="1:7" ht="27" customHeight="1">
      <c r="A90" s="46" t="s">
        <v>555</v>
      </c>
      <c r="B90" s="44" t="s">
        <v>155</v>
      </c>
      <c r="C90" s="62" t="s">
        <v>358</v>
      </c>
      <c r="D90" s="62" t="s">
        <v>369</v>
      </c>
      <c r="E90" s="51" t="s">
        <v>559</v>
      </c>
      <c r="F90" s="24" t="s">
        <v>233</v>
      </c>
      <c r="G90" s="304">
        <f>G91</f>
        <v>0</v>
      </c>
    </row>
    <row r="91" spans="1:7" ht="27" customHeight="1">
      <c r="A91" s="26" t="s">
        <v>558</v>
      </c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195</v>
      </c>
      <c r="G91" s="304">
        <f>G92</f>
        <v>0</v>
      </c>
    </row>
    <row r="92" spans="1:7" ht="27" customHeight="1">
      <c r="A92" s="26"/>
      <c r="B92" s="37" t="s">
        <v>155</v>
      </c>
      <c r="C92" s="40" t="s">
        <v>358</v>
      </c>
      <c r="D92" s="40" t="s">
        <v>369</v>
      </c>
      <c r="E92" s="71" t="s">
        <v>559</v>
      </c>
      <c r="F92" s="24" t="s">
        <v>377</v>
      </c>
      <c r="G92" s="304">
        <v>0</v>
      </c>
    </row>
    <row r="93" spans="1:7" ht="27" customHeight="1">
      <c r="A93" s="46" t="s">
        <v>555</v>
      </c>
      <c r="B93" s="37" t="s">
        <v>155</v>
      </c>
      <c r="C93" s="40" t="s">
        <v>358</v>
      </c>
      <c r="D93" s="40" t="s">
        <v>369</v>
      </c>
      <c r="E93" s="51" t="s">
        <v>561</v>
      </c>
      <c r="F93" s="24" t="s">
        <v>233</v>
      </c>
      <c r="G93" s="304">
        <f>G94</f>
        <v>0</v>
      </c>
    </row>
    <row r="94" spans="1:7" ht="27" customHeight="1">
      <c r="A94" s="26" t="s">
        <v>560</v>
      </c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195</v>
      </c>
      <c r="G94" s="304">
        <f>G95</f>
        <v>0</v>
      </c>
    </row>
    <row r="95" spans="1:7" ht="27" customHeight="1">
      <c r="A95" s="26"/>
      <c r="B95" s="37" t="s">
        <v>155</v>
      </c>
      <c r="C95" s="40" t="s">
        <v>358</v>
      </c>
      <c r="D95" s="40" t="s">
        <v>369</v>
      </c>
      <c r="E95" s="71" t="s">
        <v>561</v>
      </c>
      <c r="F95" s="24" t="s">
        <v>377</v>
      </c>
      <c r="G95" s="304">
        <v>0</v>
      </c>
    </row>
    <row r="96" spans="1:7" ht="18" customHeight="1">
      <c r="A96" s="46" t="s">
        <v>555</v>
      </c>
      <c r="B96" s="37" t="s">
        <v>155</v>
      </c>
      <c r="C96" s="40" t="s">
        <v>358</v>
      </c>
      <c r="D96" s="40" t="s">
        <v>369</v>
      </c>
      <c r="E96" s="51" t="s">
        <v>576</v>
      </c>
      <c r="F96" s="24"/>
      <c r="G96" s="304">
        <f>G97</f>
        <v>403.76099999999997</v>
      </c>
    </row>
    <row r="97" spans="1:7" ht="18.75" customHeight="1">
      <c r="A97" s="28" t="s">
        <v>720</v>
      </c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233</v>
      </c>
      <c r="G97" s="304">
        <f>G98</f>
        <v>403.76099999999997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195</v>
      </c>
      <c r="G98" s="304">
        <f>G99</f>
        <v>403.76099999999997</v>
      </c>
    </row>
    <row r="99" spans="1:7" ht="27" customHeight="1">
      <c r="A99" s="26"/>
      <c r="B99" s="37" t="s">
        <v>155</v>
      </c>
      <c r="C99" s="40" t="s">
        <v>358</v>
      </c>
      <c r="D99" s="40" t="s">
        <v>369</v>
      </c>
      <c r="E99" s="71" t="s">
        <v>576</v>
      </c>
      <c r="F99" s="24" t="s">
        <v>377</v>
      </c>
      <c r="G99" s="304">
        <f>108.761+75+110+110</f>
        <v>403.76099999999997</v>
      </c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27" customHeight="1" hidden="1">
      <c r="A101" s="26"/>
      <c r="B101" s="37"/>
      <c r="C101" s="40"/>
      <c r="D101" s="40"/>
      <c r="E101" s="71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43.218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43.218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43.218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303">
        <v>43.218</v>
      </c>
    </row>
    <row r="106" spans="1:7" ht="15.75" customHeight="1">
      <c r="A106" s="46" t="s">
        <v>579</v>
      </c>
      <c r="B106" s="44" t="s">
        <v>155</v>
      </c>
      <c r="C106" s="62" t="s">
        <v>358</v>
      </c>
      <c r="D106" s="62" t="s">
        <v>369</v>
      </c>
      <c r="E106" s="51" t="s">
        <v>266</v>
      </c>
      <c r="F106" s="45"/>
      <c r="G106" s="305">
        <f>G107</f>
        <v>1501.36538</v>
      </c>
    </row>
    <row r="107" spans="1:7" ht="15.75" customHeight="1">
      <c r="A107" s="26" t="s">
        <v>578</v>
      </c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235</v>
      </c>
      <c r="G107" s="304">
        <f>G108</f>
        <v>1501.36538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237</v>
      </c>
      <c r="G108" s="304">
        <f>G109</f>
        <v>1501.36538</v>
      </c>
    </row>
    <row r="109" spans="1:7" ht="15.75" customHeight="1">
      <c r="A109" s="26"/>
      <c r="B109" s="37" t="s">
        <v>155</v>
      </c>
      <c r="C109" s="40" t="s">
        <v>358</v>
      </c>
      <c r="D109" s="25" t="s">
        <v>369</v>
      </c>
      <c r="E109" s="48" t="s">
        <v>266</v>
      </c>
      <c r="F109" s="24" t="s">
        <v>295</v>
      </c>
      <c r="G109" s="304">
        <f>871.85402+600+36-1.5-4.98864</f>
        <v>1501.36538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304">
        <f>525.23101+2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303"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304">
        <f>152.01904+1.243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4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4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364">
        <f>10.544-0.768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304">
        <f>4-2</f>
        <v>2</v>
      </c>
    </row>
    <row r="123" spans="1:7" ht="24.75" customHeight="1">
      <c r="A123" s="26" t="s">
        <v>731</v>
      </c>
      <c r="B123" s="37" t="s">
        <v>155</v>
      </c>
      <c r="C123" s="25" t="s">
        <v>359</v>
      </c>
      <c r="D123" s="25" t="s">
        <v>361</v>
      </c>
      <c r="E123" s="48" t="s">
        <v>120</v>
      </c>
      <c r="F123" s="24" t="s">
        <v>730</v>
      </c>
      <c r="G123" s="304">
        <f>18.20595-0.475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G127+G133+G131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328">
        <f>40+5+34+150</f>
        <v>229</v>
      </c>
    </row>
    <row r="131" spans="1:7" ht="38.25" customHeight="1">
      <c r="A131" s="46" t="s">
        <v>678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/>
      <c r="G131" s="328">
        <f>G132</f>
        <v>0</v>
      </c>
    </row>
    <row r="132" spans="1:7" ht="27" customHeight="1">
      <c r="A132" s="26" t="s">
        <v>453</v>
      </c>
      <c r="B132" s="37" t="s">
        <v>535</v>
      </c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v>0</v>
      </c>
    </row>
    <row r="133" spans="1:7" s="139" customFormat="1" ht="40.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68">
        <f>G136+G152+G170+G142</f>
        <v>5130.7239899999995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43</v>
      </c>
    </row>
    <row r="137" spans="1:9" s="185" customFormat="1" ht="36.7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43</v>
      </c>
      <c r="I137" s="197"/>
    </row>
    <row r="138" spans="1:7" s="139" customFormat="1" ht="52.5" customHeight="1">
      <c r="A138" s="28" t="s">
        <v>644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48">
        <f>G139</f>
        <v>43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48">
        <f>G140</f>
        <v>43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48">
        <f>G141</f>
        <v>43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348">
        <f>44.6-1.6</f>
        <v>43</v>
      </c>
    </row>
    <row r="142" spans="1:7" ht="15.75" customHeight="1">
      <c r="A142" s="358" t="s">
        <v>565</v>
      </c>
      <c r="B142" s="36" t="s">
        <v>155</v>
      </c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58" t="s">
        <v>155</v>
      </c>
      <c r="C143" s="50" t="s">
        <v>360</v>
      </c>
      <c r="D143" s="50" t="s">
        <v>566</v>
      </c>
      <c r="E143" s="74" t="s">
        <v>65</v>
      </c>
      <c r="F143" s="24"/>
      <c r="G143" s="303">
        <f>G144</f>
        <v>404.04</v>
      </c>
    </row>
    <row r="144" spans="1:7" ht="38.25" customHeight="1">
      <c r="A144" s="334" t="s">
        <v>567</v>
      </c>
      <c r="B144" s="37" t="s">
        <v>155</v>
      </c>
      <c r="C144" s="29" t="s">
        <v>360</v>
      </c>
      <c r="D144" s="29" t="s">
        <v>566</v>
      </c>
      <c r="E144" s="71" t="s">
        <v>67</v>
      </c>
      <c r="F144" s="24"/>
      <c r="G144" s="303">
        <f>G145+G148</f>
        <v>404.04</v>
      </c>
    </row>
    <row r="145" spans="1:7" ht="29.25" customHeight="1">
      <c r="A145" s="28" t="s">
        <v>232</v>
      </c>
      <c r="B145" s="37" t="s">
        <v>155</v>
      </c>
      <c r="C145" s="29" t="s">
        <v>360</v>
      </c>
      <c r="D145" s="29" t="s">
        <v>566</v>
      </c>
      <c r="E145" s="71" t="s">
        <v>569</v>
      </c>
      <c r="F145" s="24" t="s">
        <v>233</v>
      </c>
      <c r="G145" s="303">
        <f>G146</f>
        <v>0</v>
      </c>
    </row>
    <row r="146" spans="1:7" ht="27" customHeight="1">
      <c r="A146" s="125" t="s">
        <v>234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195</v>
      </c>
      <c r="G146" s="303">
        <f>G147</f>
        <v>0</v>
      </c>
    </row>
    <row r="147" spans="1:7" ht="27" customHeight="1">
      <c r="A147" s="26" t="s">
        <v>453</v>
      </c>
      <c r="B147" s="37" t="s">
        <v>155</v>
      </c>
      <c r="C147" s="24" t="s">
        <v>360</v>
      </c>
      <c r="D147" s="24" t="s">
        <v>566</v>
      </c>
      <c r="E147" s="71" t="s">
        <v>569</v>
      </c>
      <c r="F147" s="24" t="s">
        <v>377</v>
      </c>
      <c r="G147" s="303">
        <v>0</v>
      </c>
    </row>
    <row r="148" spans="1:7" ht="42.75" customHeight="1">
      <c r="A148" s="424" t="s">
        <v>728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233</v>
      </c>
      <c r="G148" s="303">
        <f>G149</f>
        <v>404.04</v>
      </c>
    </row>
    <row r="149" spans="1:7" ht="27" customHeight="1">
      <c r="A149" s="125" t="s">
        <v>234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195</v>
      </c>
      <c r="G149" s="303">
        <f>G150+G151</f>
        <v>404.04</v>
      </c>
    </row>
    <row r="150" spans="1:7" ht="27" customHeight="1">
      <c r="A150" s="26" t="s">
        <v>453</v>
      </c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400</v>
      </c>
    </row>
    <row r="151" spans="1:7" ht="27" customHeight="1">
      <c r="A151" s="424"/>
      <c r="B151" s="37" t="s">
        <v>155</v>
      </c>
      <c r="C151" s="29" t="s">
        <v>360</v>
      </c>
      <c r="D151" s="29" t="s">
        <v>566</v>
      </c>
      <c r="E151" s="71" t="s">
        <v>729</v>
      </c>
      <c r="F151" s="24" t="s">
        <v>377</v>
      </c>
      <c r="G151" s="303">
        <v>4.04</v>
      </c>
    </row>
    <row r="152" spans="1:7" ht="15" customHeight="1">
      <c r="A152" s="31" t="s">
        <v>356</v>
      </c>
      <c r="B152" s="36" t="s">
        <v>155</v>
      </c>
      <c r="C152" s="34" t="s">
        <v>360</v>
      </c>
      <c r="D152" s="34" t="s">
        <v>362</v>
      </c>
      <c r="E152" s="48"/>
      <c r="F152" s="34"/>
      <c r="G152" s="123">
        <f>G153</f>
        <v>4673.6839899999995</v>
      </c>
    </row>
    <row r="153" spans="1:7" s="139" customFormat="1" ht="57" customHeight="1">
      <c r="A153" s="64" t="s">
        <v>735</v>
      </c>
      <c r="B153" s="58" t="s">
        <v>155</v>
      </c>
      <c r="C153" s="162" t="s">
        <v>360</v>
      </c>
      <c r="D153" s="162" t="s">
        <v>362</v>
      </c>
      <c r="E153" s="74" t="s">
        <v>212</v>
      </c>
      <c r="F153" s="162"/>
      <c r="G153" s="191">
        <f>G154</f>
        <v>4673.6839899999995</v>
      </c>
    </row>
    <row r="154" spans="1:7" s="139" customFormat="1" ht="41.25" customHeight="1">
      <c r="A154" s="198" t="s">
        <v>156</v>
      </c>
      <c r="B154" s="44" t="s">
        <v>155</v>
      </c>
      <c r="C154" s="107" t="s">
        <v>360</v>
      </c>
      <c r="D154" s="107" t="s">
        <v>362</v>
      </c>
      <c r="E154" s="51" t="s">
        <v>213</v>
      </c>
      <c r="F154" s="107"/>
      <c r="G154" s="138">
        <f>G159+G155+G163+G167</f>
        <v>4673.6839899999995</v>
      </c>
    </row>
    <row r="155" spans="1:7" s="139" customFormat="1" ht="29.25" customHeight="1">
      <c r="A155" s="46" t="s">
        <v>160</v>
      </c>
      <c r="B155" s="44" t="s">
        <v>155</v>
      </c>
      <c r="C155" s="107" t="s">
        <v>360</v>
      </c>
      <c r="D155" s="107" t="s">
        <v>362</v>
      </c>
      <c r="E155" s="51" t="s">
        <v>161</v>
      </c>
      <c r="F155" s="107"/>
      <c r="G155" s="138">
        <f>G156</f>
        <v>922.45</v>
      </c>
    </row>
    <row r="156" spans="1:7" s="139" customFormat="1" ht="29.25" customHeight="1">
      <c r="A156" s="28" t="s">
        <v>232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233</v>
      </c>
      <c r="G156" s="138">
        <f>G157</f>
        <v>922.45</v>
      </c>
    </row>
    <row r="157" spans="1:7" s="139" customFormat="1" ht="29.25" customHeight="1">
      <c r="A157" s="125" t="s">
        <v>234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195</v>
      </c>
      <c r="G157" s="138">
        <f>G158</f>
        <v>922.45</v>
      </c>
    </row>
    <row r="158" spans="1:7" s="139" customFormat="1" ht="29.25" customHeight="1">
      <c r="A158" s="26" t="s">
        <v>453</v>
      </c>
      <c r="B158" s="37" t="s">
        <v>155</v>
      </c>
      <c r="C158" s="140" t="s">
        <v>360</v>
      </c>
      <c r="D158" s="140" t="s">
        <v>362</v>
      </c>
      <c r="E158" s="48" t="s">
        <v>161</v>
      </c>
      <c r="F158" s="140" t="s">
        <v>377</v>
      </c>
      <c r="G158" s="138">
        <f>815-92.55+200</f>
        <v>922.45</v>
      </c>
    </row>
    <row r="159" spans="1:7" s="139" customFormat="1" ht="30" customHeight="1">
      <c r="A159" s="46" t="s">
        <v>216</v>
      </c>
      <c r="B159" s="44" t="s">
        <v>155</v>
      </c>
      <c r="C159" s="107" t="s">
        <v>360</v>
      </c>
      <c r="D159" s="107" t="s">
        <v>362</v>
      </c>
      <c r="E159" s="51" t="s">
        <v>214</v>
      </c>
      <c r="F159" s="107"/>
      <c r="G159" s="138">
        <f>G160</f>
        <v>1936.33399</v>
      </c>
    </row>
    <row r="160" spans="1:7" ht="30" customHeight="1">
      <c r="A160" s="28" t="s">
        <v>232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233</v>
      </c>
      <c r="G160" s="144">
        <f>G161</f>
        <v>1936.33399</v>
      </c>
    </row>
    <row r="161" spans="1:7" ht="30" customHeight="1">
      <c r="A161" s="125" t="s">
        <v>234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195</v>
      </c>
      <c r="G161" s="144">
        <f>G162</f>
        <v>1936.33399</v>
      </c>
    </row>
    <row r="162" spans="1:7" ht="27" customHeight="1">
      <c r="A162" s="26" t="s">
        <v>453</v>
      </c>
      <c r="B162" s="37" t="s">
        <v>155</v>
      </c>
      <c r="C162" s="140" t="s">
        <v>360</v>
      </c>
      <c r="D162" s="140" t="s">
        <v>362</v>
      </c>
      <c r="E162" s="48" t="s">
        <v>214</v>
      </c>
      <c r="F162" s="140" t="s">
        <v>377</v>
      </c>
      <c r="G162" s="144">
        <f>1939.5819+196.75209-200</f>
        <v>1936.33399</v>
      </c>
    </row>
    <row r="163" spans="1:7" s="139" customFormat="1" ht="27" customHeight="1">
      <c r="A163" s="46" t="s">
        <v>283</v>
      </c>
      <c r="B163" s="44" t="s">
        <v>155</v>
      </c>
      <c r="C163" s="107" t="s">
        <v>360</v>
      </c>
      <c r="D163" s="107" t="s">
        <v>362</v>
      </c>
      <c r="E163" s="51" t="s">
        <v>417</v>
      </c>
      <c r="F163" s="107"/>
      <c r="G163" s="138">
        <f>G164</f>
        <v>60</v>
      </c>
    </row>
    <row r="164" spans="1:7" ht="27" customHeight="1">
      <c r="A164" s="28" t="s">
        <v>232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233</v>
      </c>
      <c r="G164" s="144">
        <f>G165</f>
        <v>60</v>
      </c>
    </row>
    <row r="165" spans="1:7" ht="27" customHeight="1">
      <c r="A165" s="125" t="s">
        <v>234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195</v>
      </c>
      <c r="G165" s="144">
        <f>G166</f>
        <v>60</v>
      </c>
    </row>
    <row r="166" spans="1:7" ht="27" customHeight="1">
      <c r="A166" s="26" t="s">
        <v>453</v>
      </c>
      <c r="B166" s="37" t="s">
        <v>155</v>
      </c>
      <c r="C166" s="117" t="s">
        <v>360</v>
      </c>
      <c r="D166" s="117" t="s">
        <v>362</v>
      </c>
      <c r="E166" s="71" t="s">
        <v>417</v>
      </c>
      <c r="F166" s="140" t="s">
        <v>377</v>
      </c>
      <c r="G166" s="144">
        <v>60</v>
      </c>
    </row>
    <row r="167" spans="1:7" ht="39" customHeight="1">
      <c r="A167" s="46" t="s">
        <v>759</v>
      </c>
      <c r="B167" s="37" t="s">
        <v>155</v>
      </c>
      <c r="C167" s="140" t="s">
        <v>360</v>
      </c>
      <c r="D167" s="140" t="s">
        <v>362</v>
      </c>
      <c r="E167" s="51" t="s">
        <v>760</v>
      </c>
      <c r="F167" s="140"/>
      <c r="G167" s="144">
        <f>G168</f>
        <v>1754.9</v>
      </c>
    </row>
    <row r="168" spans="1:7" ht="27" customHeight="1">
      <c r="A168" s="28" t="s">
        <v>232</v>
      </c>
      <c r="B168" s="37" t="s">
        <v>155</v>
      </c>
      <c r="C168" s="140" t="s">
        <v>360</v>
      </c>
      <c r="D168" s="140" t="s">
        <v>362</v>
      </c>
      <c r="E168" s="71" t="s">
        <v>760</v>
      </c>
      <c r="F168" s="140"/>
      <c r="G168" s="144">
        <f>G169</f>
        <v>1754.9</v>
      </c>
    </row>
    <row r="169" spans="1:7" ht="27" customHeight="1">
      <c r="A169" s="26" t="s">
        <v>453</v>
      </c>
      <c r="B169" s="37" t="s">
        <v>155</v>
      </c>
      <c r="C169" s="140" t="s">
        <v>360</v>
      </c>
      <c r="D169" s="140" t="s">
        <v>362</v>
      </c>
      <c r="E169" s="71" t="s">
        <v>760</v>
      </c>
      <c r="F169" s="140" t="s">
        <v>377</v>
      </c>
      <c r="G169" s="144">
        <v>1754.9</v>
      </c>
    </row>
    <row r="170" spans="1:7" s="68" customFormat="1" ht="13.5" customHeight="1">
      <c r="A170" s="54" t="s">
        <v>353</v>
      </c>
      <c r="B170" s="36" t="s">
        <v>155</v>
      </c>
      <c r="C170" s="34" t="s">
        <v>360</v>
      </c>
      <c r="D170" s="34" t="s">
        <v>354</v>
      </c>
      <c r="E170" s="148"/>
      <c r="F170" s="34"/>
      <c r="G170" s="199">
        <f aca="true" t="shared" si="1" ref="G170:G175">G171</f>
        <v>10</v>
      </c>
    </row>
    <row r="171" spans="1:7" s="139" customFormat="1" ht="57" customHeight="1">
      <c r="A171" s="77" t="s">
        <v>736</v>
      </c>
      <c r="B171" s="58" t="s">
        <v>155</v>
      </c>
      <c r="C171" s="50" t="s">
        <v>360</v>
      </c>
      <c r="D171" s="50" t="s">
        <v>354</v>
      </c>
      <c r="E171" s="74" t="s">
        <v>217</v>
      </c>
      <c r="F171" s="69"/>
      <c r="G171" s="200">
        <f t="shared" si="1"/>
        <v>10</v>
      </c>
    </row>
    <row r="172" spans="1:7" ht="28.5" customHeight="1">
      <c r="A172" s="26" t="s">
        <v>245</v>
      </c>
      <c r="B172" s="37" t="s">
        <v>155</v>
      </c>
      <c r="C172" s="29" t="s">
        <v>360</v>
      </c>
      <c r="D172" s="29" t="s">
        <v>354</v>
      </c>
      <c r="E172" s="48" t="s">
        <v>218</v>
      </c>
      <c r="F172" s="40"/>
      <c r="G172" s="73">
        <f t="shared" si="1"/>
        <v>10</v>
      </c>
    </row>
    <row r="173" spans="1:7" ht="17.25" customHeight="1">
      <c r="A173" s="129" t="s">
        <v>282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40"/>
      <c r="G173" s="73">
        <f t="shared" si="1"/>
        <v>10</v>
      </c>
    </row>
    <row r="174" spans="1:7" ht="29.25" customHeight="1">
      <c r="A174" s="28" t="s">
        <v>232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233</v>
      </c>
      <c r="G174" s="73">
        <f t="shared" si="1"/>
        <v>10</v>
      </c>
    </row>
    <row r="175" spans="1:7" ht="30" customHeight="1">
      <c r="A175" s="125" t="s">
        <v>234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29" t="s">
        <v>195</v>
      </c>
      <c r="G175" s="73">
        <f t="shared" si="1"/>
        <v>10</v>
      </c>
    </row>
    <row r="176" spans="1:7" ht="28.5" customHeight="1">
      <c r="A176" s="26" t="s">
        <v>453</v>
      </c>
      <c r="B176" s="37" t="s">
        <v>155</v>
      </c>
      <c r="C176" s="29" t="s">
        <v>360</v>
      </c>
      <c r="D176" s="29" t="s">
        <v>354</v>
      </c>
      <c r="E176" s="48" t="s">
        <v>173</v>
      </c>
      <c r="F176" s="40" t="s">
        <v>377</v>
      </c>
      <c r="G176" s="73">
        <v>10</v>
      </c>
    </row>
    <row r="177" spans="1:7" s="195" customFormat="1" ht="15" customHeight="1">
      <c r="A177" s="192" t="s">
        <v>390</v>
      </c>
      <c r="B177" s="36" t="s">
        <v>155</v>
      </c>
      <c r="C177" s="201" t="s">
        <v>363</v>
      </c>
      <c r="D177" s="201"/>
      <c r="E177" s="48"/>
      <c r="F177" s="201"/>
      <c r="G177" s="202">
        <f>G178+G188+G208</f>
        <v>14124.385269999999</v>
      </c>
    </row>
    <row r="178" spans="1:7" s="68" customFormat="1" ht="15" customHeight="1">
      <c r="A178" s="54" t="s">
        <v>291</v>
      </c>
      <c r="B178" s="36" t="s">
        <v>155</v>
      </c>
      <c r="C178" s="34" t="s">
        <v>363</v>
      </c>
      <c r="D178" s="34" t="s">
        <v>358</v>
      </c>
      <c r="E178" s="148"/>
      <c r="F178" s="34"/>
      <c r="G178" s="123">
        <f>G179+G184</f>
        <v>143.26964</v>
      </c>
    </row>
    <row r="179" spans="1:7" s="68" customFormat="1" ht="29.25" customHeight="1">
      <c r="A179" s="64" t="s">
        <v>207</v>
      </c>
      <c r="B179" s="58" t="s">
        <v>155</v>
      </c>
      <c r="C179" s="50" t="s">
        <v>363</v>
      </c>
      <c r="D179" s="50" t="s">
        <v>358</v>
      </c>
      <c r="E179" s="74" t="s">
        <v>118</v>
      </c>
      <c r="F179" s="34"/>
      <c r="G179" s="123">
        <f>G180</f>
        <v>143.26964</v>
      </c>
    </row>
    <row r="180" spans="1:7" s="185" customFormat="1" ht="15" customHeight="1">
      <c r="A180" s="46" t="s">
        <v>153</v>
      </c>
      <c r="B180" s="37" t="s">
        <v>155</v>
      </c>
      <c r="C180" s="45" t="s">
        <v>363</v>
      </c>
      <c r="D180" s="45" t="s">
        <v>358</v>
      </c>
      <c r="E180" s="51" t="s">
        <v>123</v>
      </c>
      <c r="F180" s="50"/>
      <c r="G180" s="124">
        <f>G181</f>
        <v>143.26964</v>
      </c>
    </row>
    <row r="181" spans="1:7" s="185" customFormat="1" ht="28.5" customHeight="1">
      <c r="A181" s="28" t="s">
        <v>232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233</v>
      </c>
      <c r="G181" s="124">
        <f>G182</f>
        <v>143.26964</v>
      </c>
    </row>
    <row r="182" spans="1:7" s="185" customFormat="1" ht="29.25" customHeight="1">
      <c r="A182" s="125" t="s">
        <v>234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195</v>
      </c>
      <c r="G182" s="124">
        <f>G183</f>
        <v>143.26964</v>
      </c>
    </row>
    <row r="183" spans="1:7" s="195" customFormat="1" ht="30" customHeight="1">
      <c r="A183" s="26" t="s">
        <v>453</v>
      </c>
      <c r="B183" s="37" t="s">
        <v>155</v>
      </c>
      <c r="C183" s="29" t="s">
        <v>363</v>
      </c>
      <c r="D183" s="29" t="s">
        <v>358</v>
      </c>
      <c r="E183" s="48" t="s">
        <v>123</v>
      </c>
      <c r="F183" s="29" t="s">
        <v>377</v>
      </c>
      <c r="G183" s="124">
        <f>143.26964+30.5-30.5</f>
        <v>143.26964</v>
      </c>
    </row>
    <row r="184" spans="1:7" s="185" customFormat="1" ht="42.75" customHeight="1">
      <c r="A184" s="46" t="s">
        <v>675</v>
      </c>
      <c r="B184" s="58" t="s">
        <v>155</v>
      </c>
      <c r="C184" s="50" t="s">
        <v>363</v>
      </c>
      <c r="D184" s="50" t="s">
        <v>358</v>
      </c>
      <c r="E184" s="74" t="s">
        <v>676</v>
      </c>
      <c r="F184" s="50"/>
      <c r="G184" s="178">
        <f>G185</f>
        <v>0</v>
      </c>
    </row>
    <row r="185" spans="1:7" s="195" customFormat="1" ht="30.75" customHeight="1">
      <c r="A185" s="28" t="s">
        <v>232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233</v>
      </c>
      <c r="G185" s="49">
        <f>G186</f>
        <v>0</v>
      </c>
    </row>
    <row r="186" spans="1:7" s="195" customFormat="1" ht="30.75" customHeight="1">
      <c r="A186" s="125" t="s">
        <v>234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195</v>
      </c>
      <c r="G186" s="49">
        <f>G187</f>
        <v>0</v>
      </c>
    </row>
    <row r="187" spans="1:7" s="195" customFormat="1" ht="30.75" customHeight="1">
      <c r="A187" s="26" t="s">
        <v>453</v>
      </c>
      <c r="B187" s="37" t="s">
        <v>155</v>
      </c>
      <c r="C187" s="29" t="s">
        <v>363</v>
      </c>
      <c r="D187" s="29" t="s">
        <v>358</v>
      </c>
      <c r="E187" s="71" t="s">
        <v>676</v>
      </c>
      <c r="F187" s="29" t="s">
        <v>377</v>
      </c>
      <c r="G187" s="49">
        <v>0</v>
      </c>
    </row>
    <row r="188" spans="1:7" s="68" customFormat="1" ht="15" customHeight="1">
      <c r="A188" s="54" t="s">
        <v>365</v>
      </c>
      <c r="B188" s="36" t="s">
        <v>155</v>
      </c>
      <c r="C188" s="34" t="s">
        <v>363</v>
      </c>
      <c r="D188" s="34" t="s">
        <v>359</v>
      </c>
      <c r="E188" s="148"/>
      <c r="F188" s="34"/>
      <c r="G188" s="123">
        <f>G203+G192</f>
        <v>1624.798</v>
      </c>
    </row>
    <row r="189" spans="1:7" ht="25.5">
      <c r="A189" s="26" t="s">
        <v>412</v>
      </c>
      <c r="B189" s="36" t="s">
        <v>155</v>
      </c>
      <c r="C189" s="24" t="s">
        <v>363</v>
      </c>
      <c r="D189" s="24" t="s">
        <v>359</v>
      </c>
      <c r="E189" s="74" t="s">
        <v>249</v>
      </c>
      <c r="F189" s="24"/>
      <c r="G189" s="304">
        <f>G190</f>
        <v>0</v>
      </c>
    </row>
    <row r="190" spans="1:7" ht="25.5">
      <c r="A190" s="26" t="s">
        <v>391</v>
      </c>
      <c r="B190" s="36" t="s">
        <v>155</v>
      </c>
      <c r="C190" s="24" t="s">
        <v>363</v>
      </c>
      <c r="D190" s="24" t="s">
        <v>359</v>
      </c>
      <c r="E190" s="48" t="s">
        <v>250</v>
      </c>
      <c r="F190" s="24"/>
      <c r="G190" s="304">
        <f>G191</f>
        <v>0</v>
      </c>
    </row>
    <row r="191" spans="1:7" ht="48" customHeight="1">
      <c r="A191" s="26" t="s">
        <v>392</v>
      </c>
      <c r="B191" s="36" t="s">
        <v>155</v>
      </c>
      <c r="C191" s="24" t="s">
        <v>363</v>
      </c>
      <c r="D191" s="24" t="s">
        <v>359</v>
      </c>
      <c r="E191" s="48" t="s">
        <v>173</v>
      </c>
      <c r="F191" s="24"/>
      <c r="G191" s="304">
        <v>0</v>
      </c>
    </row>
    <row r="192" spans="1:7" s="139" customFormat="1" ht="40.5" customHeight="1">
      <c r="A192" s="77" t="s">
        <v>738</v>
      </c>
      <c r="B192" s="37" t="s">
        <v>155</v>
      </c>
      <c r="C192" s="45" t="s">
        <v>363</v>
      </c>
      <c r="D192" s="45" t="s">
        <v>359</v>
      </c>
      <c r="E192" s="51" t="s">
        <v>292</v>
      </c>
      <c r="F192" s="45"/>
      <c r="G192" s="305">
        <f>G195+G200</f>
        <v>1591.998</v>
      </c>
    </row>
    <row r="193" spans="1:7" s="139" customFormat="1" ht="30" customHeight="1">
      <c r="A193" s="182" t="s">
        <v>726</v>
      </c>
      <c r="B193" s="37" t="s">
        <v>155</v>
      </c>
      <c r="C193" s="24" t="s">
        <v>363</v>
      </c>
      <c r="D193" s="24" t="s">
        <v>359</v>
      </c>
      <c r="E193" s="48" t="s">
        <v>440</v>
      </c>
      <c r="F193" s="34"/>
      <c r="G193" s="304">
        <f>G194+G200</f>
        <v>2</v>
      </c>
    </row>
    <row r="194" spans="1:7" ht="42" customHeight="1">
      <c r="A194" s="28" t="s">
        <v>543</v>
      </c>
      <c r="B194" s="37" t="s">
        <v>155</v>
      </c>
      <c r="C194" s="29" t="s">
        <v>363</v>
      </c>
      <c r="D194" s="29" t="s">
        <v>359</v>
      </c>
      <c r="E194" s="71" t="s">
        <v>544</v>
      </c>
      <c r="F194" s="29"/>
      <c r="G194" s="49">
        <v>0</v>
      </c>
    </row>
    <row r="195" spans="1:7" ht="28.5" customHeight="1">
      <c r="A195" s="334" t="s">
        <v>545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 t="s">
        <v>546</v>
      </c>
      <c r="G195" s="179">
        <f>2000-410.002</f>
        <v>1589.998</v>
      </c>
    </row>
    <row r="196" spans="1:7" ht="27.75" customHeight="1">
      <c r="A196" s="26" t="s">
        <v>543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/>
      <c r="G196" s="179">
        <v>0</v>
      </c>
    </row>
    <row r="197" spans="1:7" ht="29.25" customHeight="1" hidden="1">
      <c r="A197" s="204"/>
      <c r="B197" s="36"/>
      <c r="C197" s="45"/>
      <c r="D197" s="45"/>
      <c r="E197" s="51"/>
      <c r="F197" s="45"/>
      <c r="G197" s="305"/>
    </row>
    <row r="198" spans="1:7" ht="17.25" customHeight="1">
      <c r="A198" s="334" t="s">
        <v>547</v>
      </c>
      <c r="B198" s="37" t="s">
        <v>155</v>
      </c>
      <c r="C198" s="24" t="s">
        <v>363</v>
      </c>
      <c r="D198" s="24" t="s">
        <v>359</v>
      </c>
      <c r="E198" s="48" t="s">
        <v>544</v>
      </c>
      <c r="F198" s="24" t="s">
        <v>7</v>
      </c>
      <c r="G198" s="179">
        <f>G195</f>
        <v>1589.998</v>
      </c>
    </row>
    <row r="199" spans="1:7" s="139" customFormat="1" ht="15" customHeight="1">
      <c r="A199" s="26" t="s">
        <v>727</v>
      </c>
      <c r="B199" s="37" t="s">
        <v>155</v>
      </c>
      <c r="C199" s="24" t="s">
        <v>363</v>
      </c>
      <c r="D199" s="24" t="s">
        <v>359</v>
      </c>
      <c r="E199" s="48" t="s">
        <v>549</v>
      </c>
      <c r="F199" s="24"/>
      <c r="G199" s="304">
        <f>G200</f>
        <v>2</v>
      </c>
    </row>
    <row r="200" spans="1:7" s="139" customFormat="1" ht="28.5" customHeight="1">
      <c r="A200" s="334" t="s">
        <v>545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546</v>
      </c>
      <c r="G200" s="304">
        <f>G201</f>
        <v>2</v>
      </c>
    </row>
    <row r="201" spans="1:7" s="139" customFormat="1" ht="30" customHeight="1">
      <c r="A201" s="334" t="s">
        <v>547</v>
      </c>
      <c r="B201" s="37" t="s">
        <v>155</v>
      </c>
      <c r="C201" s="24" t="s">
        <v>363</v>
      </c>
      <c r="D201" s="24" t="s">
        <v>359</v>
      </c>
      <c r="E201" s="48" t="s">
        <v>441</v>
      </c>
      <c r="F201" s="24" t="s">
        <v>7</v>
      </c>
      <c r="G201" s="304">
        <v>2</v>
      </c>
    </row>
    <row r="202" spans="1:7" ht="29.2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181"/>
    </row>
    <row r="203" spans="1:7" s="68" customFormat="1" ht="30.75" customHeight="1">
      <c r="A203" s="64" t="s">
        <v>207</v>
      </c>
      <c r="B203" s="58" t="s">
        <v>155</v>
      </c>
      <c r="C203" s="50" t="s">
        <v>363</v>
      </c>
      <c r="D203" s="50" t="s">
        <v>359</v>
      </c>
      <c r="E203" s="74" t="s">
        <v>118</v>
      </c>
      <c r="F203" s="24"/>
      <c r="G203" s="349">
        <f>G204</f>
        <v>32.8</v>
      </c>
    </row>
    <row r="204" spans="1:7" s="185" customFormat="1" ht="26.25" customHeight="1">
      <c r="A204" s="46" t="s">
        <v>370</v>
      </c>
      <c r="B204" s="37" t="s">
        <v>155</v>
      </c>
      <c r="C204" s="45" t="s">
        <v>363</v>
      </c>
      <c r="D204" s="45" t="s">
        <v>359</v>
      </c>
      <c r="E204" s="51" t="s">
        <v>326</v>
      </c>
      <c r="F204" s="45"/>
      <c r="G204" s="348">
        <f>G205</f>
        <v>32.8</v>
      </c>
    </row>
    <row r="205" spans="1:7" s="139" customFormat="1" ht="32.25" customHeight="1">
      <c r="A205" s="28" t="s">
        <v>232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233</v>
      </c>
      <c r="G205" s="348">
        <f>G206</f>
        <v>32.8</v>
      </c>
    </row>
    <row r="206" spans="1:7" s="160" customFormat="1" ht="30" customHeight="1">
      <c r="A206" s="125" t="s">
        <v>234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9" t="s">
        <v>195</v>
      </c>
      <c r="G206" s="348">
        <f>G207</f>
        <v>32.8</v>
      </c>
    </row>
    <row r="207" spans="1:7" s="160" customFormat="1" ht="30" customHeight="1">
      <c r="A207" s="26" t="s">
        <v>453</v>
      </c>
      <c r="B207" s="37" t="s">
        <v>155</v>
      </c>
      <c r="C207" s="24" t="s">
        <v>363</v>
      </c>
      <c r="D207" s="24" t="s">
        <v>359</v>
      </c>
      <c r="E207" s="48" t="s">
        <v>326</v>
      </c>
      <c r="F207" s="24" t="s">
        <v>377</v>
      </c>
      <c r="G207" s="303">
        <v>32.8</v>
      </c>
    </row>
    <row r="208" spans="1:7" s="160" customFormat="1" ht="30" customHeight="1">
      <c r="A208" s="54" t="s">
        <v>357</v>
      </c>
      <c r="B208" s="36" t="s">
        <v>155</v>
      </c>
      <c r="C208" s="34" t="s">
        <v>363</v>
      </c>
      <c r="D208" s="34" t="s">
        <v>361</v>
      </c>
      <c r="E208" s="148"/>
      <c r="F208" s="34"/>
      <c r="G208" s="123">
        <f>G209+G226+G234+G220</f>
        <v>12356.31763</v>
      </c>
    </row>
    <row r="209" spans="1:7" s="160" customFormat="1" ht="41.25" customHeight="1">
      <c r="A209" s="64" t="s">
        <v>732</v>
      </c>
      <c r="B209" s="58" t="s">
        <v>155</v>
      </c>
      <c r="C209" s="50" t="s">
        <v>363</v>
      </c>
      <c r="D209" s="50" t="s">
        <v>361</v>
      </c>
      <c r="E209" s="74" t="s">
        <v>249</v>
      </c>
      <c r="F209" s="69"/>
      <c r="G209" s="173">
        <f>G210</f>
        <v>2294.16</v>
      </c>
    </row>
    <row r="210" spans="1:7" s="185" customFormat="1" ht="31.5" customHeight="1">
      <c r="A210" s="385" t="s">
        <v>158</v>
      </c>
      <c r="B210" s="37" t="s">
        <v>155</v>
      </c>
      <c r="C210" s="45" t="s">
        <v>363</v>
      </c>
      <c r="D210" s="45" t="s">
        <v>361</v>
      </c>
      <c r="E210" s="51" t="s">
        <v>250</v>
      </c>
      <c r="F210" s="62"/>
      <c r="G210" s="178">
        <f>G211+G217+G214</f>
        <v>2294.16</v>
      </c>
    </row>
    <row r="211" spans="1:7" s="139" customFormat="1" ht="14.25" customHeight="1">
      <c r="A211" s="125" t="s">
        <v>575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40" t="s">
        <v>233</v>
      </c>
      <c r="G211" s="49">
        <f>G212</f>
        <v>0</v>
      </c>
    </row>
    <row r="212" spans="1:7" s="139" customFormat="1" ht="27" customHeight="1">
      <c r="A212" s="28" t="s">
        <v>232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0</v>
      </c>
    </row>
    <row r="213" spans="1:7" s="139" customFormat="1" ht="27" customHeight="1">
      <c r="A213" s="26" t="s">
        <v>453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29" t="s">
        <v>377</v>
      </c>
      <c r="G213" s="49">
        <v>0</v>
      </c>
    </row>
    <row r="214" spans="1:7" s="139" customFormat="1" ht="15" customHeight="1">
      <c r="A214" s="125" t="s">
        <v>575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40" t="s">
        <v>233</v>
      </c>
      <c r="G214" s="49">
        <f>G215</f>
        <v>2241.6</v>
      </c>
    </row>
    <row r="215" spans="1:7" s="139" customFormat="1" ht="27" customHeight="1">
      <c r="A215" s="28" t="s">
        <v>232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195</v>
      </c>
      <c r="G215" s="49">
        <f>G216</f>
        <v>2241.6</v>
      </c>
    </row>
    <row r="216" spans="1:7" ht="27" customHeight="1">
      <c r="A216" s="26" t="s">
        <v>453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9" t="s">
        <v>377</v>
      </c>
      <c r="G216" s="49">
        <v>2241.6</v>
      </c>
    </row>
    <row r="217" spans="1:7" ht="17.25" customHeight="1">
      <c r="A217" s="125" t="s">
        <v>594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233</v>
      </c>
      <c r="G217" s="49">
        <f>G218</f>
        <v>52.56</v>
      </c>
    </row>
    <row r="218" spans="1:7" ht="27" customHeight="1">
      <c r="A218" s="28" t="s">
        <v>232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4" t="s">
        <v>195</v>
      </c>
      <c r="G218" s="49">
        <f>G219</f>
        <v>52.56</v>
      </c>
    </row>
    <row r="219" spans="1:7" ht="27" customHeight="1">
      <c r="A219" s="26" t="s">
        <v>453</v>
      </c>
      <c r="B219" s="37" t="s">
        <v>155</v>
      </c>
      <c r="C219" s="29" t="s">
        <v>363</v>
      </c>
      <c r="D219" s="29" t="s">
        <v>361</v>
      </c>
      <c r="E219" s="71" t="s">
        <v>743</v>
      </c>
      <c r="F219" s="29" t="s">
        <v>377</v>
      </c>
      <c r="G219" s="49">
        <f>224.16-6.04-165.56</f>
        <v>52.56</v>
      </c>
    </row>
    <row r="220" spans="1:7" ht="27" customHeight="1">
      <c r="A220" s="64" t="s">
        <v>733</v>
      </c>
      <c r="B220" s="58" t="s">
        <v>155</v>
      </c>
      <c r="C220" s="50" t="s">
        <v>363</v>
      </c>
      <c r="D220" s="50" t="s">
        <v>361</v>
      </c>
      <c r="E220" s="74" t="s">
        <v>638</v>
      </c>
      <c r="F220" s="29"/>
      <c r="G220" s="178">
        <f>G221</f>
        <v>0</v>
      </c>
    </row>
    <row r="221" spans="1:7" ht="27" customHeight="1">
      <c r="A221" s="26" t="s">
        <v>637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233</v>
      </c>
      <c r="G221" s="49">
        <f>G222</f>
        <v>0</v>
      </c>
    </row>
    <row r="222" spans="1:7" ht="27" customHeight="1">
      <c r="A222" s="28" t="s">
        <v>232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195</v>
      </c>
      <c r="G222" s="49">
        <f>G223</f>
        <v>0</v>
      </c>
    </row>
    <row r="223" spans="1:7" ht="27" customHeight="1">
      <c r="A223" s="26" t="s">
        <v>453</v>
      </c>
      <c r="B223" s="37" t="s">
        <v>155</v>
      </c>
      <c r="C223" s="29" t="s">
        <v>363</v>
      </c>
      <c r="D223" s="29" t="s">
        <v>361</v>
      </c>
      <c r="E223" s="71" t="s">
        <v>639</v>
      </c>
      <c r="F223" s="29" t="s">
        <v>377</v>
      </c>
      <c r="G223" s="49">
        <v>0</v>
      </c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7" customHeight="1" hidden="1">
      <c r="A225" s="26"/>
      <c r="B225" s="37"/>
      <c r="C225" s="29"/>
      <c r="D225" s="29"/>
      <c r="E225" s="71"/>
      <c r="F225" s="29"/>
      <c r="G225" s="49"/>
    </row>
    <row r="226" spans="1:7" ht="20.25" customHeight="1">
      <c r="A226" s="64" t="s">
        <v>596</v>
      </c>
      <c r="B226" s="58" t="s">
        <v>155</v>
      </c>
      <c r="C226" s="50" t="s">
        <v>363</v>
      </c>
      <c r="D226" s="50" t="s">
        <v>361</v>
      </c>
      <c r="E226" s="74" t="s">
        <v>130</v>
      </c>
      <c r="F226" s="29"/>
      <c r="G226" s="178">
        <f>G227+G228+G229+G233</f>
        <v>9326.37621</v>
      </c>
    </row>
    <row r="227" spans="1:7" ht="20.25" customHeight="1">
      <c r="A227" s="28" t="s">
        <v>605</v>
      </c>
      <c r="B227" s="37" t="s">
        <v>155</v>
      </c>
      <c r="C227" s="29" t="s">
        <v>363</v>
      </c>
      <c r="D227" s="29" t="s">
        <v>361</v>
      </c>
      <c r="E227" s="71" t="s">
        <v>607</v>
      </c>
      <c r="F227" s="29" t="s">
        <v>396</v>
      </c>
      <c r="G227" s="49">
        <f>5255.4-100-20.876+425</f>
        <v>5559.523999999999</v>
      </c>
    </row>
    <row r="228" spans="1:7" ht="20.25" customHeight="1">
      <c r="A228" s="28" t="s">
        <v>606</v>
      </c>
      <c r="B228" s="37" t="s">
        <v>155</v>
      </c>
      <c r="C228" s="29" t="s">
        <v>363</v>
      </c>
      <c r="D228" s="29" t="s">
        <v>361</v>
      </c>
      <c r="E228" s="71" t="s">
        <v>608</v>
      </c>
      <c r="F228" s="29" t="s">
        <v>187</v>
      </c>
      <c r="G228" s="49">
        <f>4125.90075-431.115</f>
        <v>3694.78575</v>
      </c>
    </row>
    <row r="229" spans="1:7" ht="20.25" customHeight="1">
      <c r="A229" s="26" t="s">
        <v>597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233</v>
      </c>
      <c r="G229" s="49">
        <f>G230</f>
        <v>4.5</v>
      </c>
    </row>
    <row r="230" spans="1:7" ht="27" customHeight="1">
      <c r="A230" s="28" t="s">
        <v>232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195</v>
      </c>
      <c r="G230" s="49">
        <f>G232+G231</f>
        <v>4.5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376</v>
      </c>
      <c r="G231" s="49">
        <f>4.608-0.108</f>
        <v>4.5</v>
      </c>
    </row>
    <row r="232" spans="1:7" ht="27" customHeight="1">
      <c r="A232" s="26" t="s">
        <v>453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377</v>
      </c>
      <c r="G232" s="49">
        <v>0</v>
      </c>
    </row>
    <row r="233" spans="1:7" ht="19.5" customHeight="1">
      <c r="A233" s="26" t="s">
        <v>378</v>
      </c>
      <c r="B233" s="37" t="s">
        <v>155</v>
      </c>
      <c r="C233" s="29" t="s">
        <v>363</v>
      </c>
      <c r="D233" s="29" t="s">
        <v>361</v>
      </c>
      <c r="E233" s="71" t="s">
        <v>598</v>
      </c>
      <c r="F233" s="29" t="s">
        <v>200</v>
      </c>
      <c r="G233" s="49">
        <f>45.07546+16.268+6.223</f>
        <v>67.56646</v>
      </c>
    </row>
    <row r="234" spans="1:7" s="139" customFormat="1" ht="26.25" customHeight="1">
      <c r="A234" s="64" t="s">
        <v>207</v>
      </c>
      <c r="B234" s="58" t="s">
        <v>155</v>
      </c>
      <c r="C234" s="50" t="s">
        <v>363</v>
      </c>
      <c r="D234" s="50" t="s">
        <v>361</v>
      </c>
      <c r="E234" s="74" t="s">
        <v>118</v>
      </c>
      <c r="F234" s="50"/>
      <c r="G234" s="347">
        <f>G235+G248+G252+G240</f>
        <v>735.78142</v>
      </c>
    </row>
    <row r="235" spans="1:7" s="139" customFormat="1" ht="26.25" customHeight="1">
      <c r="A235" s="16" t="s">
        <v>284</v>
      </c>
      <c r="B235" s="44" t="s">
        <v>155</v>
      </c>
      <c r="C235" s="45" t="s">
        <v>363</v>
      </c>
      <c r="D235" s="45" t="s">
        <v>361</v>
      </c>
      <c r="E235" s="51" t="s">
        <v>124</v>
      </c>
      <c r="F235" s="62"/>
      <c r="G235" s="324">
        <f>G236</f>
        <v>500.33142</v>
      </c>
    </row>
    <row r="236" spans="1:7" s="139" customFormat="1" ht="26.25" customHeight="1">
      <c r="A236" s="28" t="s">
        <v>232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233</v>
      </c>
      <c r="G236" s="324">
        <f>G237</f>
        <v>500.33142</v>
      </c>
    </row>
    <row r="237" spans="1:7" ht="27" customHeight="1">
      <c r="A237" s="125" t="s">
        <v>234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40" t="s">
        <v>195</v>
      </c>
      <c r="G237" s="324">
        <f>G238+G239</f>
        <v>500.33142</v>
      </c>
    </row>
    <row r="238" spans="1:7" s="139" customFormat="1" ht="25.5" customHeight="1">
      <c r="A238" s="26" t="s">
        <v>453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377</v>
      </c>
      <c r="G238" s="328">
        <f>70.92542-7.45</f>
        <v>63.47542</v>
      </c>
    </row>
    <row r="239" spans="1:7" s="139" customFormat="1" ht="25.5" customHeight="1">
      <c r="A239" s="26" t="s">
        <v>731</v>
      </c>
      <c r="B239" s="37" t="s">
        <v>155</v>
      </c>
      <c r="C239" s="24" t="s">
        <v>363</v>
      </c>
      <c r="D239" s="24" t="s">
        <v>361</v>
      </c>
      <c r="E239" s="48" t="s">
        <v>124</v>
      </c>
      <c r="F239" s="25" t="s">
        <v>730</v>
      </c>
      <c r="G239" s="328">
        <f>539.856-35-68</f>
        <v>436.856</v>
      </c>
    </row>
    <row r="240" spans="1:7" s="139" customFormat="1" ht="28.5" customHeight="1" hidden="1">
      <c r="A240" s="184" t="s">
        <v>285</v>
      </c>
      <c r="B240" s="37" t="s">
        <v>155</v>
      </c>
      <c r="C240" s="45" t="s">
        <v>363</v>
      </c>
      <c r="D240" s="45" t="s">
        <v>361</v>
      </c>
      <c r="E240" s="51" t="s">
        <v>125</v>
      </c>
      <c r="F240" s="62"/>
      <c r="G240" s="324">
        <f>G241</f>
        <v>0</v>
      </c>
    </row>
    <row r="241" spans="1:7" s="139" customFormat="1" ht="27" customHeight="1" hidden="1">
      <c r="A241" s="28" t="s">
        <v>232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233</v>
      </c>
      <c r="G241" s="324">
        <f>G242</f>
        <v>0</v>
      </c>
    </row>
    <row r="242" spans="1:7" ht="26.25" customHeight="1" hidden="1">
      <c r="A242" s="125" t="s">
        <v>234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40" t="s">
        <v>195</v>
      </c>
      <c r="G242" s="324">
        <f>G243</f>
        <v>0</v>
      </c>
    </row>
    <row r="243" spans="1:7" s="139" customFormat="1" ht="15" customHeight="1" hidden="1">
      <c r="A243" s="26" t="s">
        <v>453</v>
      </c>
      <c r="B243" s="37" t="s">
        <v>155</v>
      </c>
      <c r="C243" s="24" t="s">
        <v>363</v>
      </c>
      <c r="D243" s="24" t="s">
        <v>361</v>
      </c>
      <c r="E243" s="48" t="s">
        <v>125</v>
      </c>
      <c r="F243" s="25" t="s">
        <v>377</v>
      </c>
      <c r="G243" s="328">
        <v>0</v>
      </c>
    </row>
    <row r="244" spans="1:7" s="139" customFormat="1" ht="28.5" customHeight="1" hidden="1">
      <c r="A244" s="16" t="s">
        <v>286</v>
      </c>
      <c r="B244" s="37" t="s">
        <v>155</v>
      </c>
      <c r="C244" s="45" t="s">
        <v>363</v>
      </c>
      <c r="D244" s="45" t="s">
        <v>361</v>
      </c>
      <c r="E244" s="51" t="s">
        <v>126</v>
      </c>
      <c r="F244" s="62"/>
      <c r="G244" s="138">
        <f>G245</f>
        <v>0</v>
      </c>
    </row>
    <row r="245" spans="1:7" s="139" customFormat="1" ht="30" customHeight="1" hidden="1">
      <c r="A245" s="28" t="s">
        <v>232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233</v>
      </c>
      <c r="G245" s="138">
        <f>G246</f>
        <v>0</v>
      </c>
    </row>
    <row r="246" spans="1:7" ht="27" customHeight="1" hidden="1">
      <c r="A246" s="125" t="s">
        <v>234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40" t="s">
        <v>195</v>
      </c>
      <c r="G246" s="96">
        <f>G247</f>
        <v>0</v>
      </c>
    </row>
    <row r="247" spans="1:7" s="139" customFormat="1" ht="27.75" customHeight="1" hidden="1">
      <c r="A247" s="26" t="s">
        <v>453</v>
      </c>
      <c r="B247" s="37" t="s">
        <v>155</v>
      </c>
      <c r="C247" s="24" t="s">
        <v>363</v>
      </c>
      <c r="D247" s="24" t="s">
        <v>361</v>
      </c>
      <c r="E247" s="48" t="s">
        <v>126</v>
      </c>
      <c r="F247" s="25" t="s">
        <v>377</v>
      </c>
      <c r="G247" s="144">
        <v>0</v>
      </c>
    </row>
    <row r="248" spans="1:7" ht="27.75" customHeight="1" hidden="1">
      <c r="A248" s="46" t="s">
        <v>393</v>
      </c>
      <c r="B248" s="44" t="s">
        <v>155</v>
      </c>
      <c r="C248" s="45" t="s">
        <v>363</v>
      </c>
      <c r="D248" s="45" t="s">
        <v>361</v>
      </c>
      <c r="E248" s="51" t="s">
        <v>127</v>
      </c>
      <c r="F248" s="62"/>
      <c r="G248" s="324">
        <f>G249</f>
        <v>0</v>
      </c>
    </row>
    <row r="249" spans="1:7" ht="27.75" customHeight="1" hidden="1">
      <c r="A249" s="28" t="s">
        <v>232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233</v>
      </c>
      <c r="G249" s="324">
        <f>G250</f>
        <v>0</v>
      </c>
    </row>
    <row r="250" spans="1:7" ht="27" customHeight="1" hidden="1">
      <c r="A250" s="125" t="s">
        <v>234</v>
      </c>
      <c r="B250" s="37" t="s">
        <v>155</v>
      </c>
      <c r="C250" s="29" t="s">
        <v>363</v>
      </c>
      <c r="D250" s="29" t="s">
        <v>361</v>
      </c>
      <c r="E250" s="71" t="s">
        <v>127</v>
      </c>
      <c r="F250" s="40" t="s">
        <v>195</v>
      </c>
      <c r="G250" s="324">
        <f>G251</f>
        <v>0</v>
      </c>
    </row>
    <row r="251" spans="1:7" s="195" customFormat="1" ht="15" customHeight="1" hidden="1">
      <c r="A251" s="26" t="s">
        <v>453</v>
      </c>
      <c r="B251" s="37" t="s">
        <v>155</v>
      </c>
      <c r="C251" s="24" t="s">
        <v>363</v>
      </c>
      <c r="D251" s="24" t="s">
        <v>361</v>
      </c>
      <c r="E251" s="71" t="s">
        <v>127</v>
      </c>
      <c r="F251" s="25" t="s">
        <v>377</v>
      </c>
      <c r="G251" s="328">
        <v>0</v>
      </c>
    </row>
    <row r="252" spans="1:7" s="68" customFormat="1" ht="30" customHeight="1">
      <c r="A252" s="46" t="s">
        <v>287</v>
      </c>
      <c r="B252" s="44" t="s">
        <v>155</v>
      </c>
      <c r="C252" s="45" t="s">
        <v>363</v>
      </c>
      <c r="D252" s="45" t="s">
        <v>361</v>
      </c>
      <c r="E252" s="51" t="s">
        <v>128</v>
      </c>
      <c r="F252" s="62"/>
      <c r="G252" s="324">
        <f>G253</f>
        <v>235.45000000000002</v>
      </c>
    </row>
    <row r="253" spans="1:7" s="185" customFormat="1" ht="30" customHeight="1">
      <c r="A253" s="28" t="s">
        <v>232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233</v>
      </c>
      <c r="G253" s="328">
        <f>G254</f>
        <v>235.45000000000002</v>
      </c>
    </row>
    <row r="254" spans="1:7" s="139" customFormat="1" ht="15.75" customHeight="1">
      <c r="A254" s="125" t="s">
        <v>234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40" t="s">
        <v>195</v>
      </c>
      <c r="G254" s="328">
        <f>G255</f>
        <v>235.45000000000002</v>
      </c>
    </row>
    <row r="255" spans="1:7" s="139" customFormat="1" ht="27" customHeight="1">
      <c r="A255" s="26" t="s">
        <v>453</v>
      </c>
      <c r="B255" s="37" t="s">
        <v>155</v>
      </c>
      <c r="C255" s="24" t="s">
        <v>363</v>
      </c>
      <c r="D255" s="24" t="s">
        <v>361</v>
      </c>
      <c r="E255" s="48" t="s">
        <v>128</v>
      </c>
      <c r="F255" s="25" t="s">
        <v>377</v>
      </c>
      <c r="G255" s="328">
        <f>30+50+50+2.8+102.65</f>
        <v>235.45000000000002</v>
      </c>
    </row>
    <row r="256" spans="1:7" ht="19.5" customHeight="1">
      <c r="A256" s="186" t="s">
        <v>394</v>
      </c>
      <c r="B256" s="36" t="s">
        <v>155</v>
      </c>
      <c r="C256" s="201" t="s">
        <v>364</v>
      </c>
      <c r="D256" s="201"/>
      <c r="E256" s="48"/>
      <c r="F256" s="193"/>
      <c r="G256" s="346">
        <f>G257</f>
        <v>11163.89011</v>
      </c>
    </row>
    <row r="257" spans="1:7" ht="16.5" customHeight="1">
      <c r="A257" s="190" t="s">
        <v>395</v>
      </c>
      <c r="B257" s="36" t="s">
        <v>155</v>
      </c>
      <c r="C257" s="34" t="s">
        <v>364</v>
      </c>
      <c r="D257" s="34" t="s">
        <v>358</v>
      </c>
      <c r="E257" s="148"/>
      <c r="F257" s="101"/>
      <c r="G257" s="327">
        <f>G258+G318+G312</f>
        <v>11163.89011</v>
      </c>
    </row>
    <row r="258" spans="1:7" ht="27">
      <c r="A258" s="64" t="s">
        <v>734</v>
      </c>
      <c r="B258" s="58" t="s">
        <v>155</v>
      </c>
      <c r="C258" s="50" t="s">
        <v>364</v>
      </c>
      <c r="D258" s="50" t="s">
        <v>358</v>
      </c>
      <c r="E258" s="74" t="s">
        <v>60</v>
      </c>
      <c r="F258" s="69"/>
      <c r="G258" s="344">
        <f>G259+G286+G305</f>
        <v>10847.72011</v>
      </c>
    </row>
    <row r="259" spans="1:7" ht="16.5" customHeight="1">
      <c r="A259" s="46" t="s">
        <v>164</v>
      </c>
      <c r="B259" s="37" t="s">
        <v>155</v>
      </c>
      <c r="C259" s="45" t="s">
        <v>364</v>
      </c>
      <c r="D259" s="45" t="s">
        <v>358</v>
      </c>
      <c r="E259" s="51" t="s">
        <v>61</v>
      </c>
      <c r="F259" s="62"/>
      <c r="G259" s="324">
        <f>G260+G266+G277</f>
        <v>8557.32409</v>
      </c>
    </row>
    <row r="260" spans="1:7" ht="20.25" customHeight="1">
      <c r="A260" s="46" t="s">
        <v>165</v>
      </c>
      <c r="B260" s="37" t="s">
        <v>155</v>
      </c>
      <c r="C260" s="45" t="s">
        <v>364</v>
      </c>
      <c r="D260" s="45" t="s">
        <v>358</v>
      </c>
      <c r="E260" s="51" t="s">
        <v>254</v>
      </c>
      <c r="F260" s="62"/>
      <c r="G260" s="324">
        <f>G261</f>
        <v>5386.38353</v>
      </c>
    </row>
    <row r="261" spans="1:7" ht="29.25" customHeight="1">
      <c r="A261" s="59" t="s">
        <v>228</v>
      </c>
      <c r="B261" s="37" t="s">
        <v>155</v>
      </c>
      <c r="C261" s="29" t="s">
        <v>364</v>
      </c>
      <c r="D261" s="29" t="s">
        <v>358</v>
      </c>
      <c r="E261" s="71" t="s">
        <v>254</v>
      </c>
      <c r="F261" s="25" t="s">
        <v>536</v>
      </c>
      <c r="G261" s="328">
        <f>G262</f>
        <v>5386.38353</v>
      </c>
    </row>
    <row r="262" spans="1:7" ht="21.75" customHeight="1">
      <c r="A262" s="26" t="s">
        <v>289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40" t="s">
        <v>424</v>
      </c>
      <c r="G262" s="328">
        <f>G263+G264+G265</f>
        <v>5386.38353</v>
      </c>
    </row>
    <row r="263" spans="1:12" ht="18.75" customHeight="1">
      <c r="A263" s="26" t="s">
        <v>268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396</v>
      </c>
      <c r="G263" s="328">
        <f>2628.55+824.868+179</f>
        <v>3632.418</v>
      </c>
      <c r="J263" s="127"/>
      <c r="L263" s="127"/>
    </row>
    <row r="264" spans="1:7" ht="26.25" customHeight="1">
      <c r="A264" s="26" t="s">
        <v>269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397</v>
      </c>
      <c r="G264" s="328">
        <v>0</v>
      </c>
    </row>
    <row r="265" spans="1:9" ht="27" customHeight="1">
      <c r="A265" s="26" t="s">
        <v>270</v>
      </c>
      <c r="B265" s="37" t="s">
        <v>155</v>
      </c>
      <c r="C265" s="24" t="s">
        <v>364</v>
      </c>
      <c r="D265" s="24" t="s">
        <v>358</v>
      </c>
      <c r="E265" s="71" t="s">
        <v>254</v>
      </c>
      <c r="F265" s="24" t="s">
        <v>187</v>
      </c>
      <c r="G265" s="364">
        <f>1658.55735+601.46918-506.061</f>
        <v>1753.9655300000002</v>
      </c>
      <c r="I265" s="170"/>
    </row>
    <row r="266" spans="1:9" ht="16.5" customHeight="1">
      <c r="A266" s="26" t="s">
        <v>166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/>
      <c r="G266" s="328">
        <f>G267+G272</f>
        <v>3170.94056</v>
      </c>
      <c r="I266" s="170"/>
    </row>
    <row r="267" spans="1:7" ht="25.5" customHeight="1">
      <c r="A267" s="28" t="s">
        <v>232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233</v>
      </c>
      <c r="G267" s="328">
        <f>G268</f>
        <v>2918.82975</v>
      </c>
    </row>
    <row r="268" spans="1:7" ht="17.25" customHeight="1">
      <c r="A268" s="125" t="s">
        <v>234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195</v>
      </c>
      <c r="G268" s="328">
        <f>G269+G270+G271</f>
        <v>2918.82975</v>
      </c>
    </row>
    <row r="269" spans="1:7" s="139" customFormat="1" ht="29.25" customHeight="1">
      <c r="A269" s="26" t="s">
        <v>375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376</v>
      </c>
      <c r="G269" s="328">
        <f>19.33215+26.8-4.2</f>
        <v>41.93214999999999</v>
      </c>
    </row>
    <row r="270" spans="1:7" s="139" customFormat="1" ht="31.5" customHeight="1">
      <c r="A270" s="26" t="s">
        <v>453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377</v>
      </c>
      <c r="G270" s="328">
        <f>93.44046+21.295-4.87+6.83+54.702+0.822</f>
        <v>172.21946</v>
      </c>
    </row>
    <row r="271" spans="1:7" s="139" customFormat="1" ht="21.75" customHeight="1">
      <c r="A271" s="26" t="s">
        <v>731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730</v>
      </c>
      <c r="G271" s="328">
        <v>2704.67814</v>
      </c>
    </row>
    <row r="272" spans="1:7" ht="17.25" customHeight="1">
      <c r="A272" s="26" t="s">
        <v>45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235</v>
      </c>
      <c r="G272" s="328">
        <f>G274+G273</f>
        <v>252.11081000000001</v>
      </c>
    </row>
    <row r="273" spans="1:7" ht="17.25" customHeight="1">
      <c r="A273" s="26" t="s">
        <v>687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295</v>
      </c>
      <c r="G273" s="328">
        <f>84.49281+102</f>
        <v>186.49281000000002</v>
      </c>
    </row>
    <row r="274" spans="1:7" ht="15.75">
      <c r="A274" s="26" t="s">
        <v>199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198</v>
      </c>
      <c r="G274" s="328">
        <f>G276+G275</f>
        <v>65.618</v>
      </c>
    </row>
    <row r="275" spans="1:7" ht="25.5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379</v>
      </c>
      <c r="G275" s="328">
        <f>1+13.747+14.747+1</f>
        <v>30.494</v>
      </c>
    </row>
    <row r="276" spans="1:7" ht="27.75" customHeight="1">
      <c r="A276" s="26" t="s">
        <v>378</v>
      </c>
      <c r="B276" s="37" t="s">
        <v>155</v>
      </c>
      <c r="C276" s="24" t="s">
        <v>364</v>
      </c>
      <c r="D276" s="24" t="s">
        <v>358</v>
      </c>
      <c r="E276" s="71" t="s">
        <v>255</v>
      </c>
      <c r="F276" s="24" t="s">
        <v>200</v>
      </c>
      <c r="G276" s="328">
        <f>16+3.74+9.886+5.311+0.187</f>
        <v>35.123999999999995</v>
      </c>
    </row>
    <row r="277" spans="1:7" ht="22.5" customHeight="1" hidden="1">
      <c r="A277" s="54" t="s">
        <v>551</v>
      </c>
      <c r="B277" s="36" t="s">
        <v>155</v>
      </c>
      <c r="C277" s="34" t="s">
        <v>364</v>
      </c>
      <c r="D277" s="34" t="s">
        <v>358</v>
      </c>
      <c r="E277" s="148" t="s">
        <v>553</v>
      </c>
      <c r="F277" s="34"/>
      <c r="G277" s="327">
        <f>G278</f>
        <v>0</v>
      </c>
    </row>
    <row r="278" spans="1:7" ht="30" customHeight="1" hidden="1">
      <c r="A278" s="59" t="s">
        <v>228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536</v>
      </c>
      <c r="G278" s="342">
        <f>G279</f>
        <v>0</v>
      </c>
    </row>
    <row r="279" spans="1:7" ht="22.5" customHeight="1" hidden="1">
      <c r="A279" s="26" t="s">
        <v>289</v>
      </c>
      <c r="B279" s="37" t="s">
        <v>155</v>
      </c>
      <c r="C279" s="29" t="s">
        <v>364</v>
      </c>
      <c r="D279" s="29" t="s">
        <v>358</v>
      </c>
      <c r="E279" s="71" t="s">
        <v>553</v>
      </c>
      <c r="F279" s="29" t="s">
        <v>424</v>
      </c>
      <c r="G279" s="342">
        <f>G280+G281</f>
        <v>0</v>
      </c>
    </row>
    <row r="280" spans="1:7" ht="27.75" customHeight="1" hidden="1">
      <c r="A280" s="26" t="s">
        <v>268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396</v>
      </c>
      <c r="G280" s="328">
        <v>0</v>
      </c>
    </row>
    <row r="281" spans="1:7" ht="27.75" customHeight="1" hidden="1">
      <c r="A281" s="26" t="s">
        <v>270</v>
      </c>
      <c r="B281" s="37" t="s">
        <v>155</v>
      </c>
      <c r="C281" s="24" t="s">
        <v>364</v>
      </c>
      <c r="D281" s="24" t="s">
        <v>358</v>
      </c>
      <c r="E281" s="71" t="s">
        <v>553</v>
      </c>
      <c r="F281" s="24" t="s">
        <v>187</v>
      </c>
      <c r="G281" s="328">
        <v>0</v>
      </c>
    </row>
    <row r="282" spans="1:7" ht="27.75" customHeight="1" hidden="1">
      <c r="A282" s="54"/>
      <c r="B282" s="36"/>
      <c r="C282" s="34"/>
      <c r="D282" s="34"/>
      <c r="E282" s="148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 hidden="1">
      <c r="A285" s="26"/>
      <c r="B285" s="37"/>
      <c r="C285" s="24"/>
      <c r="D285" s="24"/>
      <c r="E285" s="71"/>
      <c r="F285" s="24"/>
      <c r="G285" s="328"/>
    </row>
    <row r="286" spans="1:7" ht="27.75" customHeight="1">
      <c r="A286" s="46" t="s">
        <v>168</v>
      </c>
      <c r="B286" s="44" t="s">
        <v>155</v>
      </c>
      <c r="C286" s="45" t="s">
        <v>364</v>
      </c>
      <c r="D286" s="45" t="s">
        <v>358</v>
      </c>
      <c r="E286" s="51" t="s">
        <v>256</v>
      </c>
      <c r="F286" s="62"/>
      <c r="G286" s="324">
        <f>G287+G294+G299</f>
        <v>2048.1437</v>
      </c>
    </row>
    <row r="287" spans="1:7" ht="27.75" customHeight="1">
      <c r="A287" s="59" t="s">
        <v>228</v>
      </c>
      <c r="B287" s="37" t="s">
        <v>155</v>
      </c>
      <c r="C287" s="24" t="s">
        <v>364</v>
      </c>
      <c r="D287" s="24" t="s">
        <v>358</v>
      </c>
      <c r="E287" s="48" t="s">
        <v>257</v>
      </c>
      <c r="F287" s="40" t="s">
        <v>536</v>
      </c>
      <c r="G287" s="324">
        <f>G288</f>
        <v>1424.26771</v>
      </c>
    </row>
    <row r="288" spans="1:7" ht="27.75" customHeight="1">
      <c r="A288" s="26" t="s">
        <v>289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40" t="s">
        <v>424</v>
      </c>
      <c r="G288" s="328">
        <f>G289+G290+G291</f>
        <v>1424.26771</v>
      </c>
    </row>
    <row r="289" spans="1:7" ht="27.75" customHeight="1">
      <c r="A289" s="26" t="s">
        <v>268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396</v>
      </c>
      <c r="G289" s="328">
        <f>1034.4+236-47.815-86-74.481-52.421-13.31-53.3-60.013+6</f>
        <v>889.0600000000001</v>
      </c>
    </row>
    <row r="290" spans="1:7" ht="27.75" customHeight="1">
      <c r="A290" s="26" t="s">
        <v>269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397</v>
      </c>
      <c r="G290" s="328">
        <v>0</v>
      </c>
    </row>
    <row r="291" spans="1:7" ht="27.75" customHeight="1">
      <c r="A291" s="26" t="s">
        <v>270</v>
      </c>
      <c r="B291" s="37" t="s">
        <v>155</v>
      </c>
      <c r="C291" s="24" t="s">
        <v>364</v>
      </c>
      <c r="D291" s="24" t="s">
        <v>358</v>
      </c>
      <c r="E291" s="48" t="s">
        <v>258</v>
      </c>
      <c r="F291" s="24" t="s">
        <v>187</v>
      </c>
      <c r="G291" s="328">
        <f>637.32284+140.78487-242.9</f>
        <v>535.20771</v>
      </c>
    </row>
    <row r="292" spans="1:7" ht="25.5" hidden="1">
      <c r="A292" s="26" t="s">
        <v>290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/>
      <c r="G292" s="328">
        <f>G293</f>
        <v>0</v>
      </c>
    </row>
    <row r="293" spans="1:7" ht="26.25" customHeight="1" hidden="1">
      <c r="A293" s="26" t="s">
        <v>537</v>
      </c>
      <c r="B293" s="37" t="s">
        <v>155</v>
      </c>
      <c r="C293" s="24" t="s">
        <v>364</v>
      </c>
      <c r="D293" s="24" t="s">
        <v>358</v>
      </c>
      <c r="E293" s="51" t="s">
        <v>259</v>
      </c>
      <c r="F293" s="24" t="s">
        <v>195</v>
      </c>
      <c r="G293" s="328"/>
    </row>
    <row r="294" spans="1:7" ht="22.5" customHeight="1">
      <c r="A294" s="26" t="s">
        <v>168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/>
      <c r="G294" s="328">
        <f>G295</f>
        <v>623.87599</v>
      </c>
    </row>
    <row r="295" spans="1:7" ht="33.75" customHeight="1">
      <c r="A295" s="28" t="s">
        <v>232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233</v>
      </c>
      <c r="G295" s="328">
        <f>G296</f>
        <v>623.87599</v>
      </c>
    </row>
    <row r="296" spans="1:7" ht="42.75" customHeight="1">
      <c r="A296" s="125" t="s">
        <v>234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195</v>
      </c>
      <c r="G296" s="364">
        <f>G297+G298+G304</f>
        <v>623.87599</v>
      </c>
    </row>
    <row r="297" spans="1:7" ht="33" customHeight="1">
      <c r="A297" s="26" t="s">
        <v>375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376</v>
      </c>
      <c r="G297" s="364">
        <v>13.12948</v>
      </c>
    </row>
    <row r="298" spans="1:7" ht="38.25">
      <c r="A298" s="26" t="s">
        <v>453</v>
      </c>
      <c r="B298" s="37" t="s">
        <v>155</v>
      </c>
      <c r="C298" s="24" t="s">
        <v>364</v>
      </c>
      <c r="D298" s="24" t="s">
        <v>358</v>
      </c>
      <c r="E298" s="48" t="s">
        <v>259</v>
      </c>
      <c r="F298" s="24" t="s">
        <v>377</v>
      </c>
      <c r="G298" s="364">
        <f>73.8959+5.075-0.825-1.631+46.47+26.318</f>
        <v>149.3029</v>
      </c>
    </row>
    <row r="299" spans="1:7" ht="25.5" hidden="1">
      <c r="A299" s="54" t="s">
        <v>552</v>
      </c>
      <c r="B299" s="37" t="s">
        <v>155</v>
      </c>
      <c r="C299" s="24" t="s">
        <v>364</v>
      </c>
      <c r="D299" s="24" t="s">
        <v>358</v>
      </c>
      <c r="E299" s="148" t="s">
        <v>554</v>
      </c>
      <c r="F299" s="24"/>
      <c r="G299" s="327">
        <f>G300</f>
        <v>0</v>
      </c>
    </row>
    <row r="300" spans="1:7" ht="47.25" customHeight="1" hidden="1">
      <c r="A300" s="59" t="s">
        <v>228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536</v>
      </c>
      <c r="G300" s="342">
        <f>G301</f>
        <v>0</v>
      </c>
    </row>
    <row r="301" spans="1:7" ht="15.75" hidden="1">
      <c r="A301" s="26" t="s">
        <v>289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424</v>
      </c>
      <c r="G301" s="342">
        <f>G302+G303</f>
        <v>0</v>
      </c>
    </row>
    <row r="302" spans="1:7" ht="15.75" hidden="1">
      <c r="A302" s="26" t="s">
        <v>268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396</v>
      </c>
      <c r="G302" s="328">
        <v>0</v>
      </c>
    </row>
    <row r="303" spans="1:7" ht="25.5" hidden="1">
      <c r="A303" s="26" t="s">
        <v>270</v>
      </c>
      <c r="B303" s="37" t="s">
        <v>155</v>
      </c>
      <c r="C303" s="24" t="s">
        <v>364</v>
      </c>
      <c r="D303" s="24" t="s">
        <v>358</v>
      </c>
      <c r="E303" s="71" t="s">
        <v>554</v>
      </c>
      <c r="F303" s="24" t="s">
        <v>187</v>
      </c>
      <c r="G303" s="328">
        <v>0</v>
      </c>
    </row>
    <row r="304" spans="1:7" ht="15.75">
      <c r="A304" s="26" t="s">
        <v>731</v>
      </c>
      <c r="B304" s="37" t="s">
        <v>155</v>
      </c>
      <c r="C304" s="24" t="s">
        <v>364</v>
      </c>
      <c r="D304" s="24" t="s">
        <v>358</v>
      </c>
      <c r="E304" s="48" t="s">
        <v>259</v>
      </c>
      <c r="F304" s="24" t="s">
        <v>730</v>
      </c>
      <c r="G304" s="328">
        <v>461.44361</v>
      </c>
    </row>
    <row r="305" spans="1:7" ht="29.25" customHeight="1">
      <c r="A305" s="64" t="s">
        <v>169</v>
      </c>
      <c r="B305" s="58" t="s">
        <v>155</v>
      </c>
      <c r="C305" s="50" t="s">
        <v>364</v>
      </c>
      <c r="D305" s="50" t="s">
        <v>358</v>
      </c>
      <c r="E305" s="74" t="s">
        <v>260</v>
      </c>
      <c r="F305" s="50"/>
      <c r="G305" s="365">
        <f>G306</f>
        <v>242.25232</v>
      </c>
    </row>
    <row r="306" spans="1:7" ht="29.25" customHeight="1">
      <c r="A306" s="59" t="s">
        <v>170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24"/>
      <c r="G306" s="328">
        <f>G307</f>
        <v>242.25232</v>
      </c>
    </row>
    <row r="307" spans="1:7" s="185" customFormat="1" ht="27" customHeight="1">
      <c r="A307" s="59" t="s">
        <v>228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536</v>
      </c>
      <c r="G307" s="328">
        <f>G309+G311</f>
        <v>242.25232</v>
      </c>
    </row>
    <row r="308" spans="1:7" s="139" customFormat="1" ht="15" customHeight="1">
      <c r="A308" s="26" t="s">
        <v>289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40" t="s">
        <v>424</v>
      </c>
      <c r="G308" s="328">
        <f>G309+G310+G311</f>
        <v>242.25232</v>
      </c>
    </row>
    <row r="309" spans="1:7" s="139" customFormat="1" ht="28.5" customHeight="1">
      <c r="A309" s="26" t="s">
        <v>268</v>
      </c>
      <c r="B309" s="37" t="s">
        <v>155</v>
      </c>
      <c r="C309" s="24" t="s">
        <v>364</v>
      </c>
      <c r="D309" s="24" t="s">
        <v>358</v>
      </c>
      <c r="E309" s="48" t="s">
        <v>261</v>
      </c>
      <c r="F309" s="24" t="s">
        <v>396</v>
      </c>
      <c r="G309" s="328">
        <f>148.6+12.904</f>
        <v>161.504</v>
      </c>
    </row>
    <row r="310" spans="1:7" s="139" customFormat="1" ht="27.75" customHeight="1">
      <c r="A310" s="26" t="s">
        <v>454</v>
      </c>
      <c r="B310" s="37" t="s">
        <v>535</v>
      </c>
      <c r="C310" s="24" t="s">
        <v>364</v>
      </c>
      <c r="D310" s="24" t="s">
        <v>358</v>
      </c>
      <c r="E310" s="48" t="s">
        <v>261</v>
      </c>
      <c r="F310" s="24" t="s">
        <v>397</v>
      </c>
      <c r="G310" s="328"/>
    </row>
    <row r="311" spans="1:7" ht="26.25" customHeight="1">
      <c r="A311" s="26" t="s">
        <v>270</v>
      </c>
      <c r="B311" s="37" t="s">
        <v>155</v>
      </c>
      <c r="C311" s="24" t="s">
        <v>364</v>
      </c>
      <c r="D311" s="24" t="s">
        <v>358</v>
      </c>
      <c r="E311" s="48" t="s">
        <v>261</v>
      </c>
      <c r="F311" s="24" t="s">
        <v>187</v>
      </c>
      <c r="G311" s="144">
        <f>119.97237+26.54595-65.77</f>
        <v>80.74831999999999</v>
      </c>
    </row>
    <row r="312" spans="1:7" ht="26.25" customHeight="1">
      <c r="A312" s="205" t="s">
        <v>747</v>
      </c>
      <c r="B312" s="58" t="s">
        <v>155</v>
      </c>
      <c r="C312" s="50" t="s">
        <v>364</v>
      </c>
      <c r="D312" s="50" t="s">
        <v>358</v>
      </c>
      <c r="E312" s="74" t="s">
        <v>748</v>
      </c>
      <c r="F312" s="24"/>
      <c r="G312" s="191">
        <f>G313</f>
        <v>316.16999999999996</v>
      </c>
    </row>
    <row r="313" spans="1:7" ht="26.25" customHeight="1">
      <c r="A313" s="425" t="s">
        <v>749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/>
      <c r="G313" s="144">
        <f>G314</f>
        <v>316.16999999999996</v>
      </c>
    </row>
    <row r="314" spans="1:7" ht="26.25" customHeight="1">
      <c r="A314" s="28" t="s">
        <v>232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233</v>
      </c>
      <c r="G314" s="144">
        <f>G315</f>
        <v>316.16999999999996</v>
      </c>
    </row>
    <row r="315" spans="1:7" ht="26.25" customHeight="1">
      <c r="A315" s="125" t="s">
        <v>234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195</v>
      </c>
      <c r="G315" s="144">
        <f>G316+G317</f>
        <v>316.16999999999996</v>
      </c>
    </row>
    <row r="316" spans="1:7" ht="26.25" customHeight="1">
      <c r="A316" s="26" t="s">
        <v>375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376</v>
      </c>
      <c r="G316" s="144">
        <f>164.97</f>
        <v>164.97</v>
      </c>
    </row>
    <row r="317" spans="1:7" ht="26.25" customHeight="1">
      <c r="A317" s="26" t="s">
        <v>453</v>
      </c>
      <c r="B317" s="37" t="s">
        <v>155</v>
      </c>
      <c r="C317" s="29" t="s">
        <v>364</v>
      </c>
      <c r="D317" s="29" t="s">
        <v>358</v>
      </c>
      <c r="E317" s="71" t="s">
        <v>748</v>
      </c>
      <c r="F317" s="24" t="s">
        <v>377</v>
      </c>
      <c r="G317" s="144">
        <f>135.03+16.17</f>
        <v>151.2</v>
      </c>
    </row>
    <row r="318" spans="1:7" ht="14.25" customHeight="1">
      <c r="A318" s="205" t="s">
        <v>207</v>
      </c>
      <c r="B318" s="58" t="s">
        <v>155</v>
      </c>
      <c r="C318" s="50" t="s">
        <v>364</v>
      </c>
      <c r="D318" s="50" t="s">
        <v>358</v>
      </c>
      <c r="E318" s="74" t="s">
        <v>118</v>
      </c>
      <c r="F318" s="69"/>
      <c r="G318" s="344">
        <f>G319</f>
        <v>0</v>
      </c>
    </row>
    <row r="319" spans="1:7" s="68" customFormat="1" ht="12.75" customHeight="1">
      <c r="A319" s="206" t="s">
        <v>288</v>
      </c>
      <c r="B319" s="37" t="s">
        <v>155</v>
      </c>
      <c r="C319" s="45" t="s">
        <v>398</v>
      </c>
      <c r="D319" s="45" t="s">
        <v>358</v>
      </c>
      <c r="E319" s="51" t="s">
        <v>129</v>
      </c>
      <c r="F319" s="62"/>
      <c r="G319" s="324">
        <f>G320</f>
        <v>0</v>
      </c>
    </row>
    <row r="320" spans="1:7" s="185" customFormat="1" ht="29.25" customHeight="1">
      <c r="A320" s="28" t="s">
        <v>232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233</v>
      </c>
      <c r="G320" s="324">
        <f>G321</f>
        <v>0</v>
      </c>
    </row>
    <row r="321" spans="1:7" s="139" customFormat="1" ht="15.75" customHeight="1">
      <c r="A321" s="125" t="s">
        <v>234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40" t="s">
        <v>195</v>
      </c>
      <c r="G321" s="324">
        <f>G322</f>
        <v>0</v>
      </c>
    </row>
    <row r="322" spans="1:7" ht="15.75" customHeight="1">
      <c r="A322" s="26" t="s">
        <v>453</v>
      </c>
      <c r="B322" s="37" t="s">
        <v>155</v>
      </c>
      <c r="C322" s="24" t="s">
        <v>364</v>
      </c>
      <c r="D322" s="24" t="s">
        <v>358</v>
      </c>
      <c r="E322" s="48" t="s">
        <v>129</v>
      </c>
      <c r="F322" s="24" t="s">
        <v>377</v>
      </c>
      <c r="G322" s="328">
        <v>0</v>
      </c>
    </row>
    <row r="323" spans="1:7" ht="15.75" customHeight="1">
      <c r="A323" s="192" t="s">
        <v>402</v>
      </c>
      <c r="B323" s="36" t="s">
        <v>155</v>
      </c>
      <c r="C323" s="201" t="s">
        <v>403</v>
      </c>
      <c r="D323" s="201"/>
      <c r="E323" s="48"/>
      <c r="F323" s="201"/>
      <c r="G323" s="327">
        <f>G324</f>
        <v>129.6</v>
      </c>
    </row>
    <row r="324" spans="1:7" ht="13.5" customHeight="1" hidden="1">
      <c r="A324" s="75" t="s">
        <v>404</v>
      </c>
      <c r="B324" s="36" t="s">
        <v>155</v>
      </c>
      <c r="C324" s="34" t="s">
        <v>403</v>
      </c>
      <c r="D324" s="34" t="s">
        <v>358</v>
      </c>
      <c r="E324" s="148"/>
      <c r="F324" s="34"/>
      <c r="G324" s="327">
        <f>G325</f>
        <v>129.6</v>
      </c>
    </row>
    <row r="325" spans="1:7" s="68" customFormat="1" ht="14.25" customHeight="1">
      <c r="A325" s="207" t="s">
        <v>207</v>
      </c>
      <c r="B325" s="58" t="s">
        <v>155</v>
      </c>
      <c r="C325" s="50" t="s">
        <v>403</v>
      </c>
      <c r="D325" s="50" t="s">
        <v>358</v>
      </c>
      <c r="E325" s="74" t="s">
        <v>118</v>
      </c>
      <c r="F325" s="50"/>
      <c r="G325" s="344">
        <f>G326</f>
        <v>129.6</v>
      </c>
    </row>
    <row r="326" spans="1:7" s="68" customFormat="1" ht="14.25" customHeight="1">
      <c r="A326" s="183" t="s">
        <v>405</v>
      </c>
      <c r="B326" s="37" t="s">
        <v>155</v>
      </c>
      <c r="C326" s="45" t="s">
        <v>403</v>
      </c>
      <c r="D326" s="45" t="s">
        <v>358</v>
      </c>
      <c r="E326" s="51" t="s">
        <v>136</v>
      </c>
      <c r="F326" s="45"/>
      <c r="G326" s="324">
        <f>G327</f>
        <v>129.6</v>
      </c>
    </row>
    <row r="327" spans="1:7" s="185" customFormat="1" ht="29.25" customHeight="1">
      <c r="A327" s="76" t="s">
        <v>275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276</v>
      </c>
      <c r="G327" s="328">
        <f>G329</f>
        <v>129.6</v>
      </c>
    </row>
    <row r="328" spans="1:7" s="139" customFormat="1" ht="29.25" customHeight="1">
      <c r="A328" s="76" t="s">
        <v>342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535</v>
      </c>
      <c r="G328" s="328">
        <f>G329</f>
        <v>129.6</v>
      </c>
    </row>
    <row r="329" spans="1:7" s="139" customFormat="1" ht="21" customHeight="1">
      <c r="A329" s="208" t="s">
        <v>455</v>
      </c>
      <c r="B329" s="37" t="s">
        <v>155</v>
      </c>
      <c r="C329" s="24" t="s">
        <v>403</v>
      </c>
      <c r="D329" s="24" t="s">
        <v>358</v>
      </c>
      <c r="E329" s="48" t="s">
        <v>136</v>
      </c>
      <c r="F329" s="24" t="s">
        <v>406</v>
      </c>
      <c r="G329" s="345">
        <v>129.6</v>
      </c>
    </row>
    <row r="330" spans="1:7" s="139" customFormat="1" ht="18.75" customHeight="1">
      <c r="A330" s="186" t="s">
        <v>399</v>
      </c>
      <c r="B330" s="36" t="s">
        <v>155</v>
      </c>
      <c r="C330" s="201" t="s">
        <v>401</v>
      </c>
      <c r="D330" s="24"/>
      <c r="E330" s="48"/>
      <c r="F330" s="24"/>
      <c r="G330" s="346">
        <f>G331</f>
        <v>236.67833</v>
      </c>
    </row>
    <row r="331" spans="1:7" s="139" customFormat="1" ht="18.75" customHeight="1">
      <c r="A331" s="190" t="s">
        <v>400</v>
      </c>
      <c r="B331" s="36" t="s">
        <v>155</v>
      </c>
      <c r="C331" s="34" t="s">
        <v>401</v>
      </c>
      <c r="D331" s="34" t="s">
        <v>359</v>
      </c>
      <c r="E331" s="148"/>
      <c r="F331" s="34"/>
      <c r="G331" s="327">
        <f>G332</f>
        <v>236.67833</v>
      </c>
    </row>
    <row r="332" spans="1:7" s="139" customFormat="1" ht="31.5" customHeight="1">
      <c r="A332" s="77" t="s">
        <v>207</v>
      </c>
      <c r="B332" s="58" t="s">
        <v>155</v>
      </c>
      <c r="C332" s="50" t="s">
        <v>401</v>
      </c>
      <c r="D332" s="50" t="s">
        <v>359</v>
      </c>
      <c r="E332" s="74" t="s">
        <v>118</v>
      </c>
      <c r="F332" s="50"/>
      <c r="G332" s="344">
        <f>G333</f>
        <v>236.67833</v>
      </c>
    </row>
    <row r="333" spans="1:7" s="139" customFormat="1" ht="29.25" customHeight="1">
      <c r="A333" s="210" t="s">
        <v>277</v>
      </c>
      <c r="B333" s="44" t="s">
        <v>155</v>
      </c>
      <c r="C333" s="45" t="s">
        <v>401</v>
      </c>
      <c r="D333" s="45" t="s">
        <v>359</v>
      </c>
      <c r="E333" s="51" t="s">
        <v>278</v>
      </c>
      <c r="F333" s="45"/>
      <c r="G333" s="342">
        <f>G334</f>
        <v>236.67833</v>
      </c>
    </row>
    <row r="334" spans="1:7" s="139" customFormat="1" ht="29.25" customHeight="1">
      <c r="A334" s="28" t="s">
        <v>232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233</v>
      </c>
      <c r="G334" s="342">
        <f>G335+G340</f>
        <v>236.67833</v>
      </c>
    </row>
    <row r="335" spans="1:7" s="139" customFormat="1" ht="29.25" customHeight="1">
      <c r="A335" s="125" t="s">
        <v>234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195</v>
      </c>
      <c r="G335" s="342">
        <f>G336+G337</f>
        <v>236.67833</v>
      </c>
    </row>
    <row r="336" spans="1:7" s="139" customFormat="1" ht="29.25" customHeight="1">
      <c r="A336" s="26" t="s">
        <v>453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377</v>
      </c>
      <c r="G336" s="335">
        <v>10</v>
      </c>
    </row>
    <row r="337" spans="1:7" s="68" customFormat="1" ht="26.25" customHeight="1">
      <c r="A337" s="26" t="s">
        <v>731</v>
      </c>
      <c r="B337" s="37" t="s">
        <v>155</v>
      </c>
      <c r="C337" s="29" t="s">
        <v>401</v>
      </c>
      <c r="D337" s="29" t="s">
        <v>359</v>
      </c>
      <c r="E337" s="48" t="s">
        <v>278</v>
      </c>
      <c r="F337" s="29" t="s">
        <v>730</v>
      </c>
      <c r="G337" s="335">
        <f>235.67833-9</f>
        <v>226.67833</v>
      </c>
    </row>
    <row r="338" spans="1:7" s="68" customFormat="1" ht="58.5" customHeight="1">
      <c r="A338" s="211" t="s">
        <v>279</v>
      </c>
      <c r="B338" s="37" t="s">
        <v>155</v>
      </c>
      <c r="C338" s="45" t="s">
        <v>401</v>
      </c>
      <c r="D338" s="45" t="s">
        <v>359</v>
      </c>
      <c r="E338" s="51" t="s">
        <v>280</v>
      </c>
      <c r="F338" s="51"/>
      <c r="G338" s="324">
        <f>G339</f>
        <v>0</v>
      </c>
    </row>
    <row r="339" spans="1:7" ht="27.75" customHeight="1">
      <c r="A339" s="28" t="s">
        <v>232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233</v>
      </c>
      <c r="G339" s="325">
        <f>G340</f>
        <v>0</v>
      </c>
    </row>
    <row r="340" spans="1:7" s="139" customFormat="1" ht="30" customHeight="1">
      <c r="A340" s="125" t="s">
        <v>234</v>
      </c>
      <c r="B340" s="37" t="s">
        <v>155</v>
      </c>
      <c r="C340" s="29" t="s">
        <v>401</v>
      </c>
      <c r="D340" s="29" t="s">
        <v>359</v>
      </c>
      <c r="E340" s="71" t="s">
        <v>280</v>
      </c>
      <c r="F340" s="29" t="s">
        <v>195</v>
      </c>
      <c r="G340" s="325">
        <f>G341</f>
        <v>0</v>
      </c>
    </row>
    <row r="341" spans="1:7" ht="28.5" customHeight="1">
      <c r="A341" s="26" t="s">
        <v>453</v>
      </c>
      <c r="B341" s="37" t="s">
        <v>535</v>
      </c>
      <c r="C341" s="29" t="s">
        <v>401</v>
      </c>
      <c r="D341" s="29" t="s">
        <v>359</v>
      </c>
      <c r="E341" s="71" t="s">
        <v>280</v>
      </c>
      <c r="F341" s="29" t="s">
        <v>377</v>
      </c>
      <c r="G341" s="325">
        <v>0</v>
      </c>
    </row>
    <row r="342" spans="1:7" ht="21" customHeight="1">
      <c r="A342" s="116" t="s">
        <v>580</v>
      </c>
      <c r="B342" s="36" t="s">
        <v>155</v>
      </c>
      <c r="C342" s="34" t="s">
        <v>369</v>
      </c>
      <c r="D342" s="34" t="s">
        <v>358</v>
      </c>
      <c r="E342" s="148" t="s">
        <v>582</v>
      </c>
      <c r="F342" s="29"/>
      <c r="G342" s="382">
        <f>G343</f>
        <v>0</v>
      </c>
    </row>
    <row r="343" spans="1:7" ht="18.75" customHeight="1">
      <c r="A343" s="208" t="s">
        <v>581</v>
      </c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583</v>
      </c>
      <c r="G343" s="382">
        <f>G344</f>
        <v>0</v>
      </c>
    </row>
    <row r="344" spans="1:7" ht="28.5" customHeight="1">
      <c r="A344" s="208"/>
      <c r="B344" s="37" t="s">
        <v>155</v>
      </c>
      <c r="C344" s="29" t="s">
        <v>369</v>
      </c>
      <c r="D344" s="29" t="s">
        <v>358</v>
      </c>
      <c r="E344" s="71" t="s">
        <v>582</v>
      </c>
      <c r="F344" s="29" t="s">
        <v>584</v>
      </c>
      <c r="G344" s="335">
        <v>0</v>
      </c>
    </row>
    <row r="345" spans="1:7" ht="28.5" customHeight="1" hidden="1">
      <c r="A345" s="208"/>
      <c r="B345" s="37"/>
      <c r="C345" s="29"/>
      <c r="D345" s="29"/>
      <c r="E345" s="71"/>
      <c r="F345" s="29"/>
      <c r="G345" s="325"/>
    </row>
    <row r="346" spans="1:7" ht="16.5" customHeight="1">
      <c r="A346" s="212" t="s">
        <v>408</v>
      </c>
      <c r="B346" s="36" t="s">
        <v>155</v>
      </c>
      <c r="C346" s="201" t="s">
        <v>411</v>
      </c>
      <c r="D346" s="201"/>
      <c r="E346" s="48"/>
      <c r="F346" s="201"/>
      <c r="G346" s="326">
        <f>G347</f>
        <v>321.2</v>
      </c>
    </row>
    <row r="347" spans="1:11" s="139" customFormat="1" ht="15.75" customHeight="1">
      <c r="A347" s="54" t="s">
        <v>409</v>
      </c>
      <c r="B347" s="36" t="s">
        <v>155</v>
      </c>
      <c r="C347" s="34" t="s">
        <v>411</v>
      </c>
      <c r="D347" s="34" t="s">
        <v>361</v>
      </c>
      <c r="E347" s="148"/>
      <c r="F347" s="34"/>
      <c r="G347" s="327">
        <f>G348</f>
        <v>321.2</v>
      </c>
      <c r="J347" s="343"/>
      <c r="K347" s="343"/>
    </row>
    <row r="348" spans="1:7" s="139" customFormat="1" ht="15.75" customHeight="1">
      <c r="A348" s="77" t="s">
        <v>207</v>
      </c>
      <c r="B348" s="58" t="s">
        <v>155</v>
      </c>
      <c r="C348" s="50" t="s">
        <v>411</v>
      </c>
      <c r="D348" s="50" t="s">
        <v>361</v>
      </c>
      <c r="E348" s="74" t="s">
        <v>118</v>
      </c>
      <c r="F348" s="24"/>
      <c r="G348" s="328">
        <f>G349+G352+G355+G358+G361+G366</f>
        <v>321.2</v>
      </c>
    </row>
    <row r="349" spans="1:7" ht="42.75" customHeight="1">
      <c r="A349" s="46" t="s">
        <v>151</v>
      </c>
      <c r="B349" s="44" t="s">
        <v>155</v>
      </c>
      <c r="C349" s="45" t="s">
        <v>411</v>
      </c>
      <c r="D349" s="45" t="s">
        <v>361</v>
      </c>
      <c r="E349" s="51" t="s">
        <v>137</v>
      </c>
      <c r="F349" s="45"/>
      <c r="G349" s="324">
        <f>G351</f>
        <v>277.5</v>
      </c>
    </row>
    <row r="350" spans="1:7" s="139" customFormat="1" ht="18.75" customHeight="1">
      <c r="A350" s="28" t="s">
        <v>343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9" t="s">
        <v>344</v>
      </c>
      <c r="G350" s="342">
        <f>G351</f>
        <v>277.5</v>
      </c>
    </row>
    <row r="351" spans="1:7" s="139" customFormat="1" ht="15" customHeight="1">
      <c r="A351" s="26" t="s">
        <v>533</v>
      </c>
      <c r="B351" s="37" t="s">
        <v>155</v>
      </c>
      <c r="C351" s="24" t="s">
        <v>411</v>
      </c>
      <c r="D351" s="24" t="s">
        <v>361</v>
      </c>
      <c r="E351" s="48" t="s">
        <v>137</v>
      </c>
      <c r="F351" s="24" t="s">
        <v>371</v>
      </c>
      <c r="G351" s="328">
        <f>192.5+85</f>
        <v>277.5</v>
      </c>
    </row>
    <row r="352" spans="1:10" ht="33.75" customHeight="1" hidden="1">
      <c r="A352" s="46" t="s">
        <v>33</v>
      </c>
      <c r="B352" s="44" t="s">
        <v>155</v>
      </c>
      <c r="C352" s="45" t="s">
        <v>411</v>
      </c>
      <c r="D352" s="45" t="s">
        <v>361</v>
      </c>
      <c r="E352" s="51" t="s">
        <v>138</v>
      </c>
      <c r="F352" s="45"/>
      <c r="G352" s="324">
        <f>G354</f>
        <v>0</v>
      </c>
      <c r="J352" s="129"/>
    </row>
    <row r="353" spans="1:7" s="68" customFormat="1" ht="15" customHeight="1" hidden="1">
      <c r="A353" s="28" t="s">
        <v>343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9" t="s">
        <v>344</v>
      </c>
      <c r="G353" s="324">
        <f>G354</f>
        <v>0</v>
      </c>
    </row>
    <row r="354" spans="1:7" ht="15.75" hidden="1">
      <c r="A354" s="26" t="s">
        <v>533</v>
      </c>
      <c r="B354" s="37" t="s">
        <v>155</v>
      </c>
      <c r="C354" s="24" t="s">
        <v>411</v>
      </c>
      <c r="D354" s="24" t="s">
        <v>361</v>
      </c>
      <c r="E354" s="48" t="s">
        <v>138</v>
      </c>
      <c r="F354" s="24" t="s">
        <v>371</v>
      </c>
      <c r="G354" s="328">
        <v>0</v>
      </c>
    </row>
    <row r="355" spans="1:7" ht="25.5">
      <c r="A355" s="46" t="s">
        <v>152</v>
      </c>
      <c r="B355" s="44" t="s">
        <v>155</v>
      </c>
      <c r="C355" s="45" t="s">
        <v>411</v>
      </c>
      <c r="D355" s="45" t="s">
        <v>361</v>
      </c>
      <c r="E355" s="51" t="s">
        <v>139</v>
      </c>
      <c r="F355" s="45"/>
      <c r="G355" s="342">
        <f>G356</f>
        <v>43.7</v>
      </c>
    </row>
    <row r="356" spans="1:9" ht="15.75">
      <c r="A356" s="28" t="s">
        <v>343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9" t="s">
        <v>344</v>
      </c>
      <c r="G356" s="342">
        <f>G357</f>
        <v>43.7</v>
      </c>
      <c r="I356" s="127"/>
    </row>
    <row r="357" spans="1:9" ht="15.75">
      <c r="A357" s="26" t="s">
        <v>533</v>
      </c>
      <c r="B357" s="37" t="s">
        <v>155</v>
      </c>
      <c r="C357" s="24" t="s">
        <v>411</v>
      </c>
      <c r="D357" s="24" t="s">
        <v>361</v>
      </c>
      <c r="E357" s="48" t="s">
        <v>139</v>
      </c>
      <c r="F357" s="24" t="s">
        <v>371</v>
      </c>
      <c r="G357" s="328">
        <v>43.7</v>
      </c>
      <c r="I357" s="170"/>
    </row>
    <row r="358" spans="1:9" ht="54" customHeight="1" hidden="1">
      <c r="A358" s="399" t="s">
        <v>653</v>
      </c>
      <c r="B358" s="44" t="s">
        <v>155</v>
      </c>
      <c r="C358" s="45" t="s">
        <v>411</v>
      </c>
      <c r="D358" s="45" t="s">
        <v>361</v>
      </c>
      <c r="E358" s="51" t="s">
        <v>651</v>
      </c>
      <c r="F358" s="24"/>
      <c r="G358" s="324">
        <f>G359</f>
        <v>0</v>
      </c>
      <c r="I358" s="170"/>
    </row>
    <row r="359" spans="1:9" ht="15.75" hidden="1">
      <c r="A359" s="28" t="s">
        <v>343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344</v>
      </c>
      <c r="G359" s="328">
        <f>G360</f>
        <v>0</v>
      </c>
      <c r="I359" s="170"/>
    </row>
    <row r="360" spans="1:9" ht="15.75" hidden="1">
      <c r="A360" s="26" t="s">
        <v>533</v>
      </c>
      <c r="B360" s="37" t="s">
        <v>155</v>
      </c>
      <c r="C360" s="24" t="s">
        <v>411</v>
      </c>
      <c r="D360" s="24" t="s">
        <v>361</v>
      </c>
      <c r="E360" s="48" t="s">
        <v>651</v>
      </c>
      <c r="F360" s="29" t="s">
        <v>371</v>
      </c>
      <c r="G360" s="328">
        <v>0</v>
      </c>
      <c r="I360" s="170"/>
    </row>
    <row r="361" spans="1:9" ht="51" hidden="1">
      <c r="A361" s="407" t="s">
        <v>656</v>
      </c>
      <c r="B361" s="44" t="s">
        <v>155</v>
      </c>
      <c r="C361" s="45" t="s">
        <v>411</v>
      </c>
      <c r="D361" s="45" t="s">
        <v>361</v>
      </c>
      <c r="E361" s="51" t="s">
        <v>652</v>
      </c>
      <c r="F361" s="24"/>
      <c r="G361" s="324">
        <f>G362</f>
        <v>0</v>
      </c>
      <c r="I361" s="170"/>
    </row>
    <row r="362" spans="1:9" ht="15.75" hidden="1">
      <c r="A362" s="28" t="s">
        <v>343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344</v>
      </c>
      <c r="G362" s="328">
        <f>G363</f>
        <v>0</v>
      </c>
      <c r="I362" s="170"/>
    </row>
    <row r="363" spans="1:9" ht="15.75" hidden="1">
      <c r="A363" s="26" t="s">
        <v>533</v>
      </c>
      <c r="B363" s="37" t="s">
        <v>155</v>
      </c>
      <c r="C363" s="24" t="s">
        <v>411</v>
      </c>
      <c r="D363" s="24" t="s">
        <v>361</v>
      </c>
      <c r="E363" s="48" t="s">
        <v>652</v>
      </c>
      <c r="F363" s="29" t="s">
        <v>371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9" ht="130.5" customHeight="1" hidden="1">
      <c r="A366" s="400" t="s">
        <v>654</v>
      </c>
      <c r="B366" s="401" t="s">
        <v>155</v>
      </c>
      <c r="C366" s="402" t="s">
        <v>411</v>
      </c>
      <c r="D366" s="402" t="s">
        <v>361</v>
      </c>
      <c r="E366" s="403" t="s">
        <v>655</v>
      </c>
      <c r="F366" s="24"/>
      <c r="G366" s="324">
        <f>G367</f>
        <v>0</v>
      </c>
      <c r="I366" s="170"/>
    </row>
    <row r="367" spans="1:9" ht="15.75" hidden="1">
      <c r="A367" s="28" t="s">
        <v>343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344</v>
      </c>
      <c r="G367" s="328">
        <f>G368</f>
        <v>0</v>
      </c>
      <c r="I367" s="170"/>
    </row>
    <row r="368" spans="1:9" ht="15.75" hidden="1">
      <c r="A368" s="26" t="s">
        <v>533</v>
      </c>
      <c r="B368" s="37" t="s">
        <v>155</v>
      </c>
      <c r="C368" s="24" t="s">
        <v>411</v>
      </c>
      <c r="D368" s="24" t="s">
        <v>361</v>
      </c>
      <c r="E368" s="48" t="s">
        <v>655</v>
      </c>
      <c r="F368" s="24" t="s">
        <v>371</v>
      </c>
      <c r="G368" s="328">
        <v>0</v>
      </c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9" ht="15.75" hidden="1">
      <c r="A370" s="26"/>
      <c r="B370" s="37"/>
      <c r="C370" s="24"/>
      <c r="D370" s="24"/>
      <c r="E370" s="48"/>
      <c r="F370" s="24"/>
      <c r="G370" s="328"/>
      <c r="I370" s="170"/>
    </row>
    <row r="371" spans="1:7" ht="15.75">
      <c r="A371" s="192" t="s">
        <v>410</v>
      </c>
      <c r="B371" s="37"/>
      <c r="C371" s="201"/>
      <c r="D371" s="201"/>
      <c r="E371" s="48"/>
      <c r="F371" s="201"/>
      <c r="G371" s="368">
        <f>G17+G110+G124+G135+G177+G256+G323+G330+G346+G342</f>
        <v>47596.09932</v>
      </c>
    </row>
    <row r="373" ht="15.75">
      <c r="G373" s="319"/>
    </row>
    <row r="374" ht="15.75">
      <c r="G374" s="214"/>
    </row>
    <row r="375" spans="1:7" s="139" customFormat="1" ht="15.75">
      <c r="A375" s="4"/>
      <c r="B375" s="129"/>
      <c r="C375" s="130"/>
      <c r="D375" s="130"/>
      <c r="E375" s="4"/>
      <c r="F375" s="130"/>
      <c r="G375" s="127"/>
    </row>
    <row r="377" ht="15.75">
      <c r="G377" s="319"/>
    </row>
    <row r="380" spans="1:7" ht="15.75">
      <c r="A380" s="139"/>
      <c r="B380" s="20"/>
      <c r="C380" s="215"/>
      <c r="D380" s="215"/>
      <c r="E380" s="139"/>
      <c r="F380" s="215"/>
      <c r="G380" s="216"/>
    </row>
    <row r="383" spans="1:7" s="139" customFormat="1" ht="15.75">
      <c r="A383" s="4"/>
      <c r="B383" s="129"/>
      <c r="C383" s="130"/>
      <c r="D383" s="130"/>
      <c r="E383" s="4"/>
      <c r="F383" s="130"/>
      <c r="G383" s="9"/>
    </row>
    <row r="388" spans="1:7" ht="15.75">
      <c r="A388" s="139"/>
      <c r="B388" s="20"/>
      <c r="C388" s="215"/>
      <c r="D388" s="215"/>
      <c r="E388" s="139"/>
      <c r="F388" s="215"/>
      <c r="G388" s="216"/>
    </row>
    <row r="395" spans="1:7" s="139" customFormat="1" ht="15.75">
      <c r="A395" s="4"/>
      <c r="B395" s="129"/>
      <c r="C395" s="130"/>
      <c r="D395" s="130"/>
      <c r="E395" s="4"/>
      <c r="F395" s="130"/>
      <c r="G395" s="9"/>
    </row>
    <row r="400" spans="1:7" ht="15.75">
      <c r="A400" s="139"/>
      <c r="B400" s="20"/>
      <c r="C400" s="215"/>
      <c r="D400" s="215"/>
      <c r="E400" s="139"/>
      <c r="F400" s="215"/>
      <c r="G400" s="216"/>
    </row>
    <row r="422" spans="1:7" s="139" customFormat="1" ht="15.75">
      <c r="A422" s="4"/>
      <c r="B422" s="129"/>
      <c r="C422" s="130"/>
      <c r="D422" s="130"/>
      <c r="E422" s="4"/>
      <c r="F422" s="130"/>
      <c r="G422" s="9"/>
    </row>
    <row r="427" spans="1:7" ht="15.75">
      <c r="A427" s="139"/>
      <c r="B427" s="20"/>
      <c r="C427" s="215"/>
      <c r="D427" s="215"/>
      <c r="E427" s="139"/>
      <c r="F427" s="215"/>
      <c r="G427" s="216"/>
    </row>
    <row r="431" spans="1:7" s="139" customFormat="1" ht="15.75">
      <c r="A431" s="4"/>
      <c r="B431" s="129"/>
      <c r="C431" s="130"/>
      <c r="D431" s="130"/>
      <c r="E431" s="4"/>
      <c r="F431" s="130"/>
      <c r="G431" s="9"/>
    </row>
    <row r="436" spans="1:7" ht="15.75">
      <c r="A436" s="139"/>
      <c r="B436" s="20"/>
      <c r="C436" s="215"/>
      <c r="D436" s="215"/>
      <c r="E436" s="139"/>
      <c r="F436" s="215"/>
      <c r="G436" s="216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  <row r="451" spans="2:5" ht="15.75">
      <c r="B451" s="149"/>
      <c r="C451" s="150"/>
      <c r="D451" s="150"/>
      <c r="E451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4:G4"/>
    <mergeCell ref="C5:G5"/>
    <mergeCell ref="C6:G6"/>
  </mergeCells>
  <hyperlinks>
    <hyperlink ref="A36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27" t="s">
        <v>80</v>
      </c>
      <c r="F1" s="427"/>
      <c r="G1" s="427"/>
      <c r="H1" s="427"/>
      <c r="I1" s="427"/>
    </row>
    <row r="2" spans="5:9" ht="15.75">
      <c r="E2" s="427" t="s">
        <v>366</v>
      </c>
      <c r="F2" s="427"/>
      <c r="G2" s="427"/>
      <c r="H2" s="427"/>
      <c r="I2" s="427"/>
    </row>
    <row r="3" spans="5:9" ht="15.75">
      <c r="E3" s="427" t="s">
        <v>740</v>
      </c>
      <c r="F3" s="427"/>
      <c r="G3" s="427"/>
      <c r="H3" s="427"/>
      <c r="I3" s="427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41" t="s">
        <v>697</v>
      </c>
      <c r="B9" s="441"/>
      <c r="C9" s="441"/>
      <c r="D9" s="441"/>
      <c r="E9" s="441"/>
      <c r="F9" s="441"/>
      <c r="G9" s="441"/>
      <c r="H9" s="441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328">
      <selection activeCell="I19" sqref="I19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7" t="s">
        <v>79</v>
      </c>
      <c r="D1" s="427"/>
      <c r="E1" s="427"/>
      <c r="F1" s="427"/>
      <c r="G1" s="427"/>
    </row>
    <row r="2" spans="3:7" ht="15.75" hidden="1">
      <c r="C2" s="427" t="s">
        <v>366</v>
      </c>
      <c r="D2" s="427"/>
      <c r="E2" s="427"/>
      <c r="F2" s="427"/>
      <c r="G2" s="427"/>
    </row>
    <row r="3" spans="3:7" ht="15.75" hidden="1">
      <c r="C3" s="427" t="s">
        <v>683</v>
      </c>
      <c r="D3" s="427"/>
      <c r="E3" s="427"/>
      <c r="F3" s="427"/>
      <c r="G3" s="427"/>
    </row>
    <row r="4" ht="15.75" hidden="1"/>
    <row r="5" spans="3:7" ht="15.75">
      <c r="C5" s="427" t="s">
        <v>643</v>
      </c>
      <c r="D5" s="427"/>
      <c r="E5" s="427"/>
      <c r="F5" s="427"/>
      <c r="G5" s="427"/>
    </row>
    <row r="6" spans="3:7" ht="15.75">
      <c r="C6" s="427" t="s">
        <v>366</v>
      </c>
      <c r="D6" s="427"/>
      <c r="E6" s="427"/>
      <c r="F6" s="427"/>
      <c r="G6" s="427"/>
    </row>
    <row r="7" spans="3:7" ht="15.75">
      <c r="C7" s="427" t="s">
        <v>762</v>
      </c>
      <c r="D7" s="427"/>
      <c r="E7" s="427"/>
      <c r="F7" s="427"/>
      <c r="G7" s="427"/>
    </row>
    <row r="9" spans="1:7" ht="15.75">
      <c r="A9" s="7"/>
      <c r="B9" s="128"/>
      <c r="C9" s="427" t="s">
        <v>586</v>
      </c>
      <c r="D9" s="427"/>
      <c r="E9" s="427"/>
      <c r="F9" s="427"/>
      <c r="G9" s="427"/>
    </row>
    <row r="10" spans="1:7" ht="15.75">
      <c r="A10" s="7"/>
      <c r="B10" s="128"/>
      <c r="C10" s="427" t="s">
        <v>366</v>
      </c>
      <c r="D10" s="427"/>
      <c r="E10" s="427"/>
      <c r="F10" s="427"/>
      <c r="G10" s="427"/>
    </row>
    <row r="11" spans="1:7" ht="15.75">
      <c r="A11" s="7"/>
      <c r="B11" s="128"/>
      <c r="C11" s="427" t="s">
        <v>714</v>
      </c>
      <c r="D11" s="427"/>
      <c r="E11" s="427"/>
      <c r="F11" s="427"/>
      <c r="G11" s="427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41" t="s">
        <v>698</v>
      </c>
      <c r="B13" s="441"/>
      <c r="C13" s="441"/>
      <c r="D13" s="441"/>
      <c r="E13" s="441"/>
      <c r="F13" s="441"/>
      <c r="G13" s="441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G18+G26+G34+G64+G60</f>
        <v>15550.621620000002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1526.5214600000002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1526.5214600000002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1526.5214600000002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1526.5214600000002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1526.5214600000002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1526.5214600000002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г'!G24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г'!G25</f>
        <v>410.03762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1109.0807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1109.0807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1109.0807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1109.0807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1109.0807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1109.0807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г'!G32</f>
        <v>787.2728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г'!G33</f>
        <v>321.8079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10511.035080000001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10511.035080000001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10507.435080000001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9188.46952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9188.46952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9188.46952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г'!G40</f>
        <v>6484.73256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г'!G41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г'!G42</f>
        <v>2703.73696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1318.9655599999999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1286.77092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1286.77092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г'!G46</f>
        <v>319.56423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г'!G47</f>
        <v>420.39349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г'!G48</f>
        <v>546.8132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32.19464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32.19464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г'!G53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г'!G54</f>
        <v>20.19464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г'!G59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203.64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203.64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203.64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г'!G63</f>
        <v>203.64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2200.34438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182.99999999999997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182.99999999999997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134.98424999999997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134.98424999999997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г'!G69</f>
        <v>103.53658999999999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г'!G70</f>
        <v>31.44766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48.01575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48.01575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г'!G73</f>
        <v>8.151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г'!G74</f>
        <v>9.880749999999999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г'!G75</f>
        <v>29.983999999999998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2017.34438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69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69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69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г'!G85</f>
        <v>69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г'!G88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г'!G90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г'!G95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403.76099999999997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403.76099999999997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403.76099999999997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г'!G99</f>
        <v>403.76099999999997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43.218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43.218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43.218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г'!G105</f>
        <v>43.218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1501.36538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1501.36538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1501.36538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г'!G109</f>
        <v>1501.36538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709.9999999999999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709.9999999999999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709.9999999999999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709.9999999999999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680.4930499999999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680.4930499999999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г'!G116</f>
        <v>527.23101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г'!G117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г'!G118</f>
        <v>153.26203999999998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29.50695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29.50695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г'!G121</f>
        <v>9.776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г'!G122</f>
        <v>2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г'!G123</f>
        <v>17.73095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229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229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г'!G126</f>
        <v>229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229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229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229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г'!G130</f>
        <v>229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г'!G132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г'!G134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5130.7239899999995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43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43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43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43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43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г'!G141</f>
        <v>43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г'!G147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г'!G148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4673.6839899999995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4673.6839899999995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G158+G154+G162+G166</f>
        <v>4673.6839899999995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922.45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922.45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922.45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г'!G158</f>
        <v>922.45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1936.33399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1936.33399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1936.33399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г'!G162</f>
        <v>1936.33399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г'!G166</f>
        <v>60</v>
      </c>
    </row>
    <row r="166" spans="1:7" ht="34.5" customHeight="1">
      <c r="A166" s="46" t="s">
        <v>759</v>
      </c>
      <c r="B166" s="37" t="s">
        <v>535</v>
      </c>
      <c r="C166" s="140" t="s">
        <v>360</v>
      </c>
      <c r="D166" s="140" t="s">
        <v>362</v>
      </c>
      <c r="E166" s="71" t="s">
        <v>760</v>
      </c>
      <c r="F166" s="140" t="s">
        <v>233</v>
      </c>
      <c r="G166" s="144">
        <f>G167</f>
        <v>1754.9</v>
      </c>
    </row>
    <row r="167" spans="1:7" ht="27" customHeight="1">
      <c r="A167" s="28" t="s">
        <v>232</v>
      </c>
      <c r="B167" s="37" t="s">
        <v>535</v>
      </c>
      <c r="C167" s="140" t="s">
        <v>360</v>
      </c>
      <c r="D167" s="140" t="s">
        <v>362</v>
      </c>
      <c r="E167" s="71" t="s">
        <v>760</v>
      </c>
      <c r="F167" s="140" t="s">
        <v>195</v>
      </c>
      <c r="G167" s="144">
        <f>G168</f>
        <v>1754.9</v>
      </c>
    </row>
    <row r="168" spans="1:7" ht="27" customHeight="1">
      <c r="A168" s="26" t="s">
        <v>453</v>
      </c>
      <c r="B168" s="37" t="s">
        <v>535</v>
      </c>
      <c r="C168" s="140" t="s">
        <v>360</v>
      </c>
      <c r="D168" s="140" t="s">
        <v>362</v>
      </c>
      <c r="E168" s="71" t="s">
        <v>760</v>
      </c>
      <c r="F168" s="140" t="s">
        <v>377</v>
      </c>
      <c r="G168" s="144">
        <f>'расх 21 г'!G169</f>
        <v>1754.9</v>
      </c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г'!G175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14124.385269999999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г'!G178</f>
        <v>143.26964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143.26964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143.26964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143.26964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143.26964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г'!G183</f>
        <v>143.26964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г'!G187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1624.798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1591.998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1591.998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г'!G194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1591.998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г'!G198</f>
        <v>1589.998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г'!G200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г'!G206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12356.31763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г'!G212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г'!G214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г'!G217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г'!G223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г'!G226</f>
        <v>9326.37621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г'!G227</f>
        <v>5559.523999999999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г'!G228</f>
        <v>3694.78575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г'!G232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735.78142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500.33142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500.33142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500.33142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г'!G238</f>
        <v>63.47542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г'!G239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г'!G241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г'!G249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235.45000000000002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235.45000000000002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235.45000000000002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г'!G253</f>
        <v>235.45000000000002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10847.72011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10847.72011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10847.72011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8557.32409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5386.38353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5386.38353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5386.38353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г'!G263</f>
        <v>3632.418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г'!G265</f>
        <v>1753.9655300000002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3170.94056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2918.82975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2918.82975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г'!G269</f>
        <v>41.93214999999999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г'!G270</f>
        <v>172.21946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г'!G271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252.11081000000001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г'!G273</f>
        <v>186.49281000000002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65.618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г'!G275</f>
        <v>30.494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г'!G276</f>
        <v>35.123999999999995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г'!G280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г'!G281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2048.1437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1424.26771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1424.26771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г'!G289</f>
        <v>889.0600000000001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г'!G290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г'!G291</f>
        <v>535.20771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162.43238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162.43238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162.43238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г'!G297</f>
        <v>13.12948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г'!G298</f>
        <v>149.3029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г'!G302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г'!G303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г'!G304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242.25232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242.25232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242.25232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242.25232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г'!G309</f>
        <v>161.504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г'!G311</f>
        <v>80.74831999999999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г'!G316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г'!G317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г'!G319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г'!G329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236.67833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236.67833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236.67833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236.67833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236.67833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236.67833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г'!G336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г'!G337</f>
        <v>226.67833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г'!G341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г'!G344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г'!G351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г'!G357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г'!G360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г'!G363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г'!G368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</f>
        <v>47596.09932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2021-07-13T00:17:34Z</cp:lastPrinted>
  <dcterms:created xsi:type="dcterms:W3CDTF">2007-12-24T02:44:39Z</dcterms:created>
  <dcterms:modified xsi:type="dcterms:W3CDTF">2021-11-20T00:09:29Z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