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1340" windowHeight="8280" tabRatio="922" activeTab="4"/>
  </bookViews>
  <sheets>
    <sheet name="доходы2020" sheetId="1" r:id="rId1"/>
    <sheet name="расх 20 г" sheetId="2" r:id="rId2"/>
    <sheet name="ист 2020" sheetId="3" r:id="rId3"/>
    <sheet name="целев 2020" sheetId="4" r:id="rId4"/>
    <sheet name="числ" sheetId="5" r:id="rId5"/>
  </sheets>
  <definedNames/>
  <calcPr fullCalcOnLoad="1"/>
</workbook>
</file>

<file path=xl/sharedStrings.xml><?xml version="1.0" encoding="utf-8"?>
<sst xmlns="http://schemas.openxmlformats.org/spreadsheetml/2006/main" count="3440" uniqueCount="561">
  <si>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</si>
  <si>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</si>
  <si>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</si>
  <si>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</si>
  <si>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</si>
  <si>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</si>
  <si>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</si>
  <si>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</si>
  <si>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</si>
  <si>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</si>
  <si>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</si>
  <si>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</si>
  <si>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</si>
  <si>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</si>
  <si>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</si>
  <si>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</si>
  <si>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</si>
  <si>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</si>
  <si>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</si>
  <si>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</si>
  <si>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</si>
  <si>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</si>
  <si>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</si>
  <si>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</si>
  <si>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</si>
  <si>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</si>
  <si>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</si>
  <si>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</si>
  <si>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</si>
  <si>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</si>
  <si>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</si>
  <si>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</si>
  <si>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</si>
  <si>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Уточнение март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</si>
  <si>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</si>
  <si>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</si>
  <si>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</si>
  <si>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</si>
  <si>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</si>
  <si>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</si>
  <si>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</si>
  <si>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</si>
  <si>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</si>
  <si>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</si>
  <si>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</si>
  <si>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</si>
  <si>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</si>
  <si>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</si>
  <si>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</si>
  <si>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</si>
  <si>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</si>
  <si>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</si>
  <si>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</si>
  <si>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</si>
  <si>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</si>
  <si>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</si>
  <si>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</si>
  <si>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</si>
  <si>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</si>
  <si>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</si>
  <si>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</si>
  <si>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</si>
  <si>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202</t>
  </si>
  <si>
    <t>151</t>
  </si>
  <si>
    <t>Субвенции на осуществление управленческих функций по применению законодательства об административных правонарушениях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</si>
  <si>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</si>
  <si>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</si>
  <si>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</si>
  <si>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</si>
  <si>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</si>
  <si>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</si>
  <si>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</si>
  <si>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</si>
  <si>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</si>
  <si>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</si>
  <si>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</si>
  <si>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</si>
  <si>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</si>
  <si>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</si>
  <si>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</si>
  <si>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</si>
  <si>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</si>
  <si>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</si>
  <si>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</si>
  <si>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</si>
  <si>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</si>
  <si>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</si>
  <si>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</si>
  <si>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</si>
  <si>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</si>
  <si>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</si>
  <si>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</si>
  <si>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</si>
  <si>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</si>
  <si>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</si>
  <si>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Иные межбюджетные трансферты</t>
  </si>
  <si>
    <t>310</t>
  </si>
  <si>
    <t>100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</si>
  <si>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</si>
  <si>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</si>
  <si>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</si>
  <si>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</si>
  <si>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</si>
  <si>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</si>
  <si>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</si>
  <si>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</si>
  <si>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</si>
  <si>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</si>
  <si>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</si>
  <si>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</si>
  <si>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04999</t>
  </si>
  <si>
    <t>02230</t>
  </si>
  <si>
    <t>02240</t>
  </si>
  <si>
    <t>02250</t>
  </si>
  <si>
    <t>02260</t>
  </si>
  <si>
    <t>Доходы от сдачи в аренду имущества, составляющего казну городских поселений (за исключением земельных участков)</t>
  </si>
  <si>
    <t>Доходы от эксплуатации и использования имущества автомобильных дорог, находящихся в собственности городских поселений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</si>
  <si>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</si>
  <si>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</si>
  <si>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</si>
  <si>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Доходы от продажи квартир, находящихся в собственности городских поселений</t>
  </si>
  <si>
    <t>Иные бюджетные ассигнования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</si>
  <si>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</si>
  <si>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</si>
  <si>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</si>
  <si>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</si>
  <si>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городских поселений</t>
  </si>
  <si>
    <t>ЦСР</t>
  </si>
  <si>
    <t>313</t>
  </si>
  <si>
    <t>ИТОГО ПО МУНИЦИПАЛЬНЫМ ПРОГРАММАМ</t>
  </si>
  <si>
    <t>Расходы на выплаты персоналу казенных учреждений</t>
  </si>
  <si>
    <t>06 0 00 00000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</si>
  <si>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</si>
  <si>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</si>
  <si>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</si>
  <si>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</si>
  <si>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>06</t>
  </si>
  <si>
    <t>Водное хозяйство</t>
  </si>
  <si>
    <t>03 0 00 00000</t>
  </si>
  <si>
    <t>03 0 02 00000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</si>
  <si>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</si>
  <si>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</si>
  <si>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Прочие мероприятия текущего характера</t>
  </si>
  <si>
    <t>03 0 02 S1610</t>
  </si>
  <si>
    <t>Обеспечение мероприятий направленных на осуществление мер по охране водных объектов или их частей, по предотвращению негативного воздействия вод и ликвидации его последствий" за счет средств муниципального образования (на организацию поверхностного стока с территории жилой застройки)</t>
  </si>
  <si>
    <t>Приложение № 4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</si>
  <si>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</si>
  <si>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</si>
  <si>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</si>
  <si>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</si>
  <si>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</si>
  <si>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</si>
  <si>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</si>
  <si>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</si>
  <si>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</si>
  <si>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</si>
  <si>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</si>
  <si>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</si>
  <si>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</si>
  <si>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</si>
  <si>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</si>
  <si>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</si>
  <si>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</si>
  <si>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</si>
  <si>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</si>
  <si>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</si>
  <si>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</si>
  <si>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</si>
  <si>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</si>
  <si>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</si>
  <si>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</si>
  <si>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</si>
  <si>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</si>
  <si>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</si>
  <si>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</si>
  <si>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</si>
  <si>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</si>
  <si>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</si>
  <si>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</si>
  <si>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</si>
  <si>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</si>
  <si>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</si>
  <si>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</si>
  <si>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</si>
  <si>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</si>
  <si>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</si>
  <si>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</si>
  <si>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</si>
  <si>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</si>
  <si>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</si>
  <si>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</si>
  <si>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</si>
  <si>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</si>
  <si>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</si>
  <si>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</si>
  <si>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</si>
  <si>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Уточнение февраль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</si>
  <si>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</si>
  <si>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</si>
  <si>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</si>
  <si>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</si>
  <si>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</si>
  <si>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</si>
  <si>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</si>
  <si>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</si>
  <si>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</si>
  <si>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</si>
  <si>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</si>
  <si>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</si>
  <si>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</si>
  <si>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</si>
  <si>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</si>
  <si>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</si>
  <si>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</si>
  <si>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</si>
  <si>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</si>
  <si>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</si>
  <si>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</si>
  <si>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</si>
  <si>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</si>
  <si>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</si>
  <si>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</si>
  <si>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</si>
  <si>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</si>
  <si>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</si>
  <si>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</si>
  <si>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</si>
  <si>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</si>
  <si>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</si>
  <si>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</si>
  <si>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</si>
  <si>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</si>
  <si>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</si>
  <si>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</si>
  <si>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</si>
  <si>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</si>
  <si>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</si>
  <si>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</si>
  <si>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</si>
  <si>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</si>
  <si>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</si>
  <si>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</si>
  <si>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</si>
  <si>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</si>
  <si>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</si>
  <si>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</si>
  <si>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</si>
  <si>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</si>
  <si>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</si>
  <si>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</si>
  <si>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</si>
  <si>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</si>
  <si>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</si>
  <si>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</si>
  <si>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</si>
  <si>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</si>
  <si>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</si>
  <si>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</si>
  <si>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</si>
  <si>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</si>
  <si>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</si>
  <si>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</si>
  <si>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</si>
  <si>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</si>
  <si>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</si>
  <si>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</si>
  <si>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</si>
  <si>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</si>
  <si>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</si>
  <si>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</si>
  <si>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Основное мероприятие "Содействие развитию малого и среднего предпринимательства"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</si>
  <si>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</si>
  <si>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</si>
  <si>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</si>
  <si>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</si>
  <si>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</si>
  <si>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</si>
  <si>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</si>
  <si>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</si>
  <si>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</si>
  <si>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</si>
  <si>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</si>
  <si>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</si>
  <si>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</si>
  <si>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</si>
  <si>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</si>
  <si>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</si>
  <si>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</si>
  <si>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</si>
  <si>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</si>
  <si>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</si>
  <si>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</si>
  <si>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</si>
  <si>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</si>
  <si>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</si>
  <si>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Жилищное хозяйство</t>
  </si>
  <si>
    <t>05 0 00 00000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</si>
  <si>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</si>
  <si>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</si>
  <si>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</si>
  <si>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</si>
  <si>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</si>
  <si>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</si>
  <si>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</si>
  <si>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</si>
  <si>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</si>
  <si>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</si>
  <si>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</si>
  <si>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</si>
  <si>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</si>
  <si>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</si>
  <si>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</si>
  <si>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</si>
  <si>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</si>
  <si>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</si>
  <si>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</si>
  <si>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</si>
  <si>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</si>
  <si>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</si>
  <si>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</si>
  <si>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</si>
  <si>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</si>
  <si>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</si>
  <si>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</si>
  <si>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</si>
  <si>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</si>
  <si>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83 4 00 35150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</si>
  <si>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</si>
  <si>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</si>
  <si>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</si>
  <si>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</si>
  <si>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</si>
  <si>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</si>
  <si>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</si>
  <si>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</si>
  <si>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</si>
  <si>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</si>
  <si>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</si>
  <si>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</si>
  <si>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</si>
  <si>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</si>
  <si>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</si>
  <si>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</si>
  <si>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</si>
  <si>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</si>
  <si>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</si>
  <si>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</si>
  <si>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</si>
  <si>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</si>
  <si>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</si>
  <si>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</si>
  <si>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</si>
  <si>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</si>
  <si>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</si>
  <si>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</si>
  <si>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</si>
  <si>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</si>
  <si>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</si>
  <si>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</si>
  <si>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</si>
  <si>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</si>
  <si>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</si>
  <si>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</si>
  <si>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</si>
  <si>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</si>
  <si>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</si>
  <si>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</si>
  <si>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</si>
  <si>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</si>
  <si>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</si>
  <si>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</si>
  <si>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</si>
  <si>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</si>
  <si>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</si>
  <si>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</si>
  <si>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</si>
  <si>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</si>
  <si>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</si>
  <si>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</si>
  <si>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</si>
  <si>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</si>
  <si>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</si>
  <si>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</si>
  <si>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</si>
  <si>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</si>
  <si>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</si>
  <si>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</si>
  <si>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</si>
  <si>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</si>
  <si>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</si>
  <si>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</si>
  <si>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</si>
  <si>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</si>
  <si>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</si>
  <si>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</si>
  <si>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Наименование налога (сбора)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</si>
  <si>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</si>
  <si>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</si>
  <si>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</si>
  <si>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</si>
  <si>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</si>
  <si>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</si>
  <si>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</si>
  <si>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</si>
  <si>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</si>
  <si>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</si>
  <si>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</si>
  <si>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</si>
  <si>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</si>
  <si>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20000</t>
  </si>
  <si>
    <t>Субсидии бюджетам бюджетной системы Российской Федерации (межбюджетные субсидии)</t>
  </si>
  <si>
    <t>29999</t>
  </si>
  <si>
    <t>Прочие субсидии</t>
  </si>
  <si>
    <t>Прочие субсидии бюджетам городских поселений</t>
  </si>
  <si>
    <t>Приложение № 3</t>
  </si>
  <si>
    <t>% исполнения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</si>
  <si>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</si>
  <si>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№ 1</t>
  </si>
  <si>
    <t>к распоряжению администрации</t>
  </si>
  <si>
    <t>Приложение № 2</t>
  </si>
  <si>
    <t>Приложение № 5</t>
  </si>
  <si>
    <t>Численность:</t>
  </si>
  <si>
    <t>муниципальных служащих; работников, занимающих должности, не отнесенные к муниципальным должностям</t>
  </si>
  <si>
    <t>работников муниципальных учреждений</t>
  </si>
  <si>
    <t>Фактические затраты на денежное содержание (т.руб):</t>
  </si>
  <si>
    <t>муниципальных служащих; работников, занимающих должности, не отнесенные к муниципальным должностям, чел.</t>
  </si>
  <si>
    <t>работников муниципальных учреждений, чел.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</si>
  <si>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</si>
  <si>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</si>
  <si>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</si>
  <si>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</t>
  </si>
  <si>
    <t>83 4 00 03260</t>
  </si>
  <si>
    <t>Исполнение судебных актов, вступивших в законную силу, по искам к администрации муниципального образования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</si>
  <si>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</si>
  <si>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</t>
  </si>
  <si>
    <t>04 0 00 00000</t>
  </si>
  <si>
    <t>Организация деятельности домов культуры</t>
  </si>
  <si>
    <t>04 0 01 00000</t>
  </si>
  <si>
    <t>Расходы на выплаты по оплате труда работников домов культуры</t>
  </si>
  <si>
    <t>04 0 01 00211</t>
  </si>
  <si>
    <t>Расходы на обеспечение деятельности (оказание услуг) домов культуры</t>
  </si>
  <si>
    <t>04 0 01 00291</t>
  </si>
  <si>
    <t>04 0 02 00000</t>
  </si>
  <si>
    <t>Расходы на выплаты по оплате труда работников библиотек</t>
  </si>
  <si>
    <t>04 0 02 00212</t>
  </si>
  <si>
    <t>Расходы на обеспечение деятельности (оказание услуг) библиотек</t>
  </si>
  <si>
    <t>04 0 02 00292</t>
  </si>
  <si>
    <t>Организация деятельности коллективов самодеятельного народного творчества</t>
  </si>
  <si>
    <t>04 0 03 00000</t>
  </si>
  <si>
    <t>Расходы на выплаты по оплате труда работников коллективов самодеятельного народного творчества</t>
  </si>
  <si>
    <t>04 0 03 00213</t>
  </si>
  <si>
    <t>Организация библиотечного обслуживания населения, комплектование и обеспечение сохранности библиотечных фондов библиотек поселений</t>
  </si>
  <si>
    <t>Содержание и ремонт объектов коммунальной инфраструктуры</t>
  </si>
  <si>
    <t>83 4 00 22610</t>
  </si>
  <si>
    <t xml:space="preserve">05 </t>
  </si>
  <si>
    <t>834 4 00 22610</t>
  </si>
  <si>
    <t>к решению Собрания депутатов</t>
  </si>
  <si>
    <t>Субсидии бюджетам на софинансирование капитальных вложений в объекты государственной (муниципальной) собственности</t>
  </si>
  <si>
    <t>Основное мероприятие "Строительство и реконструкция сооружений инженерной защиты"программы "Развитие водохозяйственного комплексамуниципального образование "Николаевское городское поселение"</t>
  </si>
  <si>
    <t>03 0 01 00000</t>
  </si>
  <si>
    <t>Основное мероприятие "Строительство и реконструкция сооружений инженерной защиты"за счет средств муниципального образования за счет средств федерального бюджета</t>
  </si>
  <si>
    <t>03 0 01 R016F</t>
  </si>
  <si>
    <t xml:space="preserve">Прочая  закупка  товаров,  работ и услуг для обеспечения государственных (муниципальных) нужд </t>
  </si>
  <si>
    <t>400</t>
  </si>
  <si>
    <t>414</t>
  </si>
  <si>
    <t>Основное мероприятие "Строительство и реконструкция сооружений инженерной защиты"за счет средств муниципального образования</t>
  </si>
  <si>
    <t>03 0 01 L016F</t>
  </si>
  <si>
    <t>15009</t>
  </si>
  <si>
    <t>Дотация на компенсацию дополнительных расходов на повышение труда работников бюджетной сферы</t>
  </si>
  <si>
    <t>25555</t>
  </si>
  <si>
    <t>Субсидии бюджетам городских поселений на поддержку государственных программ субъекто РФ и муниципальных программ формирования современной городской среды</t>
  </si>
  <si>
    <t>20303</t>
  </si>
  <si>
    <t>Субсидии бюджетам городских поселений на бюджетные инвестиции для модернизации объектов коммунальной инфраструктуры</t>
  </si>
  <si>
    <t>83 4 00 90024</t>
  </si>
  <si>
    <t>Прочие мероприятия в области других общегосударственных вопросов</t>
  </si>
  <si>
    <t>МП "Развитие водохозяйственного комплекса муниципального образования "Николаевское городское поселение" на 2015-2018 годы</t>
  </si>
  <si>
    <t>Обеспечение проведения выборов и референдумов</t>
  </si>
  <si>
    <t>07</t>
  </si>
  <si>
    <t>83 3 00 20004</t>
  </si>
  <si>
    <t>Муниципальная программа "Развитие водохозяйственного комплекса муниципального образования "Николаевское городское поселение" на 2015-2018 годы</t>
  </si>
  <si>
    <t>06 0 02 00000</t>
  </si>
  <si>
    <t>06 0 02 21610</t>
  </si>
  <si>
    <t>МП "Формирование комфортной городской среды на 2018 и плановый период 2019-2022 годов</t>
  </si>
  <si>
    <t>Обеспечение комфортных условий проживания населения и создания эстетической привлекательности поселения</t>
  </si>
  <si>
    <t>Мероприятия по повышению качества комфорта городской среды за счет средств бюджетов</t>
  </si>
  <si>
    <t>Основное мероприятие "Реконструкция напоргоно канализационного коллектора в п. Николаевка</t>
  </si>
  <si>
    <t>Капитальные вложения в объекты недвижимого имущества государственной (муниципальной) собственности</t>
  </si>
  <si>
    <t>05 0 01 22600</t>
  </si>
  <si>
    <t>83 3 00 59300</t>
  </si>
  <si>
    <t>150</t>
  </si>
  <si>
    <t>Предоставленние услуг бухгалтера по составлении отчетности</t>
  </si>
  <si>
    <t>Кредиторская задолженность прошлых лет</t>
  </si>
  <si>
    <t>83 4 00 90021</t>
  </si>
  <si>
    <t>83 4 00 90022</t>
  </si>
  <si>
    <t>83 4 00 90023</t>
  </si>
  <si>
    <t>83 4 00 90000</t>
  </si>
  <si>
    <t xml:space="preserve">Мероприятия по предупреждению и ликвидации последствий чрезвычайных ситуаций  и стихийных бедствий из резервных фондовисполнительных органов государственной власти субъектов РФ          
</t>
  </si>
  <si>
    <t>83 4 00 70040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</si>
  <si>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</si>
  <si>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</si>
  <si>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</si>
  <si>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МП "Реконструкция объектов коммунальной инфраструктуры МО "Николаевское городское поселение"</t>
  </si>
  <si>
    <t>Основное мероприятие "Реконструкция напорного канализационного коллектора в п. Николаека</t>
  </si>
  <si>
    <t>Обеспечение деятельности казенных учреждений</t>
  </si>
  <si>
    <t>Расходы на выплаты по оплате труда работников "ЦХУ"</t>
  </si>
  <si>
    <t>Фонд оплаты труда работников "ЦХУ"</t>
  </si>
  <si>
    <t>Начисления на выплаты по оплате труда</t>
  </si>
  <si>
    <t>Расходы на обеспечение деятельности "ЦХУ"</t>
  </si>
  <si>
    <t>83 2 00 00215</t>
  </si>
  <si>
    <t>83 2 00 00295</t>
  </si>
  <si>
    <t>МП "Формирование комфортной городской среды на 2018-2022 годы"</t>
  </si>
  <si>
    <t>Основное мероприятие "Обеспечение комфортных условий проживания населения и создание эстетической привлекательности поселка"</t>
  </si>
  <si>
    <t>Мероприятия по повышению качества и комфорта городской среды муниципального образования</t>
  </si>
  <si>
    <t>03 0 F2 55550</t>
  </si>
  <si>
    <t xml:space="preserve">Прочая  закупка  товаров,  работ и услуг для обеспечения государственных (муниципальных) нужд  (местный бюджет)              
</t>
  </si>
  <si>
    <t>Закупка товаров, работ и услуг для обеспечения государственных (муниципальных) нужд (фед. обл.бюджет)</t>
  </si>
  <si>
    <t>МП "Уличное освещение Николаевского городского поселения " 2019-2021 годы</t>
  </si>
  <si>
    <t>07 0 00 00000</t>
  </si>
  <si>
    <t>Мероприятия по повышению качества развития уличного освещения муниципального образования</t>
  </si>
  <si>
    <t>07 0 01 60060</t>
  </si>
  <si>
    <t>МП "Реконструкция объектов коммунальной инфраструктуры муниципального образования "Николаевское городское поселение" 2018-2021 годов</t>
  </si>
  <si>
    <t>МП "Уличное освещение Николаевского городского поселения" 2019-2021гг</t>
  </si>
  <si>
    <t>Мероприятия по повышению качества развития уличного освещения</t>
  </si>
  <si>
    <t>Кт задолженность по межбюджетным трансфертам в области архитектуры</t>
  </si>
  <si>
    <t>Кт задолженность по межбюджетным трансфертам в области исполнения бюджета</t>
  </si>
  <si>
    <t>Кт задолженность по межбюджетным трансфертам в области внешнего финансового контроля</t>
  </si>
  <si>
    <t>Предоставление услуг бухгалтера по составлению отчетности</t>
  </si>
  <si>
    <t>Мероприятия по предупреждению и ликвидации последствий чрезвычайных ситуаций и стихийных бедствий</t>
  </si>
  <si>
    <t>Мероприятия по предупреждению и ликвидации последствий чрезвычайных ситуаций и стихийных бедствий из резервных фондов правительства РФ</t>
  </si>
  <si>
    <t>Мероприятия по предупреждению и ликвидации последствий чрезвычайных ситуаций и стихийных бедствий из фонда непридвиденных расходов муниципальных районов</t>
  </si>
  <si>
    <t>Муниципальная программа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2019-2021 годы"</t>
  </si>
  <si>
    <t>Муниципальная программа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2019 год</t>
  </si>
  <si>
    <t>Сведения о численности муниципальных служащих, работников, занимающих должности, не отнесенные к муниципальным должностям администрации Николаевского городского поселения, работников муниципальных учреждений  и фактических затратах на их денежное содержание за 2020 год</t>
  </si>
  <si>
    <t>Отчет об исполнении доходов бюджета Николаевского городского поселения за  2020 год</t>
  </si>
  <si>
    <t>Отчет об исполнении ведомственной структуры расходов бюджета Николаевского городского поселения за  2020 год</t>
  </si>
  <si>
    <t>Источники внутреннего финансирования дефицита бюджета Николаевского городского поселения за 2020 год</t>
  </si>
  <si>
    <t>Отчет об исполнении бюджета Николаевского городского поселения по муниципальным программам и непрограммным направлениям деятельности за 2020 год</t>
  </si>
  <si>
    <t>План 2020 года, тыс.рублей</t>
  </si>
  <si>
    <t>Исполнение на 01.01.2021 года, тыс.рублей</t>
  </si>
  <si>
    <t>16001</t>
  </si>
  <si>
    <t>Дотация бюджетам городских поселений на выравнивание бюджетной обеспеченности из бюджетов муниципальных районов</t>
  </si>
  <si>
    <t>19999</t>
  </si>
  <si>
    <t>Прочие дотации бюджетам городских поселений</t>
  </si>
  <si>
    <t>Мероприятия на восстановление дорожной одежды автомобильных дорог общего пользования местного значения</t>
  </si>
  <si>
    <t>01 0 07 53900</t>
  </si>
  <si>
    <t>МП "Культура муниципального образования "Николаевское городское поселение" на 2018-2020 годы"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</si>
  <si>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</si>
  <si>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83 4 00 52104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</si>
  <si>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</si>
  <si>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83 4 00 52105</t>
  </si>
  <si>
    <t>83 4 00 52106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</si>
  <si>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</si>
  <si>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План 2020 года (тыс.рублей)</t>
  </si>
  <si>
    <t>Исполнение на 01.01.2021 года (тыс.рублей)</t>
  </si>
  <si>
    <t>01 0 07 539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</si>
  <si>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2020 год</t>
  </si>
  <si>
    <t>от 01.06.2021    №  183</t>
  </si>
  <si>
    <t xml:space="preserve">от 01.06.2021  № 183      </t>
  </si>
  <si>
    <t>от 01.06.2021   № 183</t>
  </si>
  <si>
    <t xml:space="preserve">от 01.06.2021  №  183 </t>
  </si>
  <si>
    <t xml:space="preserve">от 01.06.2021  № 183 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</si>
</sst>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0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5" fontId="4" fillId="0" borderId="0" xfId="0" applyNumberFormat="1" applyFont="1" applyFill="1" applyAlignment="1">
      <alignment/>
    </xf>
    <xf numFmtId="175" fontId="6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49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 wrapText="1"/>
    </xf>
    <xf numFmtId="49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vertical="top" wrapText="1"/>
    </xf>
    <xf numFmtId="0" fontId="15" fillId="0" borderId="0" xfId="0" applyFont="1" applyAlignment="1">
      <alignment/>
    </xf>
    <xf numFmtId="0" fontId="12" fillId="0" borderId="11" xfId="0" applyFont="1" applyBorder="1" applyAlignment="1">
      <alignment wrapText="1"/>
    </xf>
    <xf numFmtId="0" fontId="11" fillId="0" borderId="11" xfId="0" applyFont="1" applyBorder="1" applyAlignment="1">
      <alignment vertical="top" wrapText="1"/>
    </xf>
    <xf numFmtId="49" fontId="14" fillId="0" borderId="11" xfId="0" applyNumberFormat="1" applyFont="1" applyFill="1" applyBorder="1" applyAlignment="1">
      <alignment/>
    </xf>
    <xf numFmtId="0" fontId="16" fillId="0" borderId="11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49" fontId="12" fillId="0" borderId="1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6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3" fillId="0" borderId="11" xfId="0" applyFont="1" applyBorder="1" applyAlignment="1">
      <alignment vertical="top" wrapText="1"/>
    </xf>
    <xf numFmtId="0" fontId="13" fillId="0" borderId="0" xfId="0" applyFont="1" applyAlignment="1">
      <alignment/>
    </xf>
    <xf numFmtId="0" fontId="11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49" fontId="12" fillId="32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3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49" fontId="15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4" fillId="0" borderId="0" xfId="0" applyFont="1" applyAlignment="1">
      <alignment wrapText="1"/>
    </xf>
    <xf numFmtId="0" fontId="12" fillId="0" borderId="11" xfId="0" applyFont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vertical="top" wrapText="1"/>
    </xf>
    <xf numFmtId="49" fontId="12" fillId="0" borderId="11" xfId="0" applyNumberFormat="1" applyFont="1" applyBorder="1" applyAlignment="1">
      <alignment horizontal="center" wrapText="1"/>
    </xf>
    <xf numFmtId="49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/>
    </xf>
    <xf numFmtId="172" fontId="5" fillId="0" borderId="0" xfId="0" applyNumberFormat="1" applyFont="1" applyAlignment="1">
      <alignment/>
    </xf>
    <xf numFmtId="185" fontId="13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wrapText="1"/>
    </xf>
    <xf numFmtId="185" fontId="17" fillId="0" borderId="11" xfId="0" applyNumberFormat="1" applyFont="1" applyFill="1" applyBorder="1" applyAlignment="1">
      <alignment horizontal="center" vertical="center" wrapText="1"/>
    </xf>
    <xf numFmtId="185" fontId="1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185" fontId="13" fillId="0" borderId="11" xfId="0" applyNumberFormat="1" applyFont="1" applyFill="1" applyBorder="1" applyAlignment="1">
      <alignment horizontal="center" vertical="center"/>
    </xf>
    <xf numFmtId="185" fontId="14" fillId="0" borderId="11" xfId="0" applyNumberFormat="1" applyFont="1" applyBorder="1" applyAlignment="1">
      <alignment horizontal="center" vertical="center"/>
    </xf>
    <xf numFmtId="185" fontId="12" fillId="0" borderId="11" xfId="0" applyNumberFormat="1" applyFont="1" applyBorder="1" applyAlignment="1">
      <alignment horizontal="center" vertical="center"/>
    </xf>
    <xf numFmtId="185" fontId="14" fillId="0" borderId="11" xfId="0" applyNumberFormat="1" applyFont="1" applyFill="1" applyBorder="1" applyAlignment="1">
      <alignment horizontal="center" vertical="center"/>
    </xf>
    <xf numFmtId="185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right"/>
    </xf>
    <xf numFmtId="2" fontId="13" fillId="0" borderId="11" xfId="0" applyNumberFormat="1" applyFont="1" applyBorder="1" applyAlignment="1">
      <alignment/>
    </xf>
    <xf numFmtId="0" fontId="11" fillId="0" borderId="11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175" fontId="12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1" xfId="0" applyNumberFormat="1" applyFont="1" applyFill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2" fontId="11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vertical="top" wrapText="1"/>
    </xf>
    <xf numFmtId="49" fontId="14" fillId="0" borderId="11" xfId="0" applyNumberFormat="1" applyFont="1" applyBorder="1" applyAlignment="1">
      <alignment horizontal="center" wrapText="1"/>
    </xf>
    <xf numFmtId="49" fontId="14" fillId="0" borderId="11" xfId="0" applyNumberFormat="1" applyFont="1" applyBorder="1" applyAlignment="1">
      <alignment wrapText="1"/>
    </xf>
    <xf numFmtId="2" fontId="14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174" fontId="11" fillId="0" borderId="11" xfId="0" applyNumberFormat="1" applyFont="1" applyFill="1" applyBorder="1" applyAlignment="1">
      <alignment horizontal="right"/>
    </xf>
    <xf numFmtId="2" fontId="16" fillId="0" borderId="11" xfId="0" applyNumberFormat="1" applyFont="1" applyFill="1" applyBorder="1" applyAlignment="1">
      <alignment horizontal="right"/>
    </xf>
    <xf numFmtId="174" fontId="16" fillId="0" borderId="1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4" fillId="0" borderId="12" xfId="0" applyFont="1" applyBorder="1" applyAlignment="1">
      <alignment vertical="top" wrapText="1"/>
    </xf>
    <xf numFmtId="49" fontId="14" fillId="0" borderId="11" xfId="0" applyNumberFormat="1" applyFont="1" applyFill="1" applyBorder="1" applyAlignment="1">
      <alignment wrapText="1"/>
    </xf>
    <xf numFmtId="0" fontId="14" fillId="0" borderId="11" xfId="0" applyFont="1" applyBorder="1" applyAlignment="1">
      <alignment horizontal="justify" vertical="top" wrapText="1"/>
    </xf>
    <xf numFmtId="49" fontId="5" fillId="0" borderId="0" xfId="0" applyNumberFormat="1" applyFont="1" applyFill="1" applyAlignment="1">
      <alignment horizontal="center"/>
    </xf>
    <xf numFmtId="175" fontId="12" fillId="0" borderId="11" xfId="0" applyNumberFormat="1" applyFont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13" fillId="0" borderId="11" xfId="0" applyNumberFormat="1" applyFont="1" applyBorder="1" applyAlignment="1">
      <alignment vertical="top" wrapText="1"/>
    </xf>
    <xf numFmtId="49" fontId="13" fillId="0" borderId="11" xfId="0" applyNumberFormat="1" applyFont="1" applyBorder="1" applyAlignment="1">
      <alignment horizontal="center" vertical="top" wrapText="1"/>
    </xf>
    <xf numFmtId="2" fontId="17" fillId="0" borderId="13" xfId="0" applyNumberFormat="1" applyFont="1" applyFill="1" applyBorder="1" applyAlignment="1">
      <alignment horizontal="right"/>
    </xf>
    <xf numFmtId="0" fontId="14" fillId="0" borderId="11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center" vertical="top" wrapText="1"/>
    </xf>
    <xf numFmtId="2" fontId="16" fillId="0" borderId="13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horizontal="center" wrapText="1"/>
    </xf>
    <xf numFmtId="49" fontId="12" fillId="4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Border="1" applyAlignment="1">
      <alignment wrapText="1"/>
    </xf>
    <xf numFmtId="49" fontId="14" fillId="0" borderId="11" xfId="0" applyNumberFormat="1" applyFont="1" applyFill="1" applyBorder="1" applyAlignment="1">
      <alignment horizontal="center"/>
    </xf>
    <xf numFmtId="174" fontId="17" fillId="0" borderId="11" xfId="0" applyNumberFormat="1" applyFont="1" applyFill="1" applyBorder="1" applyAlignment="1">
      <alignment horizontal="right"/>
    </xf>
    <xf numFmtId="49" fontId="11" fillId="4" borderId="11" xfId="0" applyNumberFormat="1" applyFont="1" applyFill="1" applyBorder="1" applyAlignment="1">
      <alignment horizontal="center"/>
    </xf>
    <xf numFmtId="49" fontId="11" fillId="4" borderId="11" xfId="0" applyNumberFormat="1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49" fontId="12" fillId="4" borderId="11" xfId="0" applyNumberFormat="1" applyFont="1" applyFill="1" applyBorder="1" applyAlignment="1">
      <alignment horizontal="center"/>
    </xf>
    <xf numFmtId="2" fontId="15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Alignment="1">
      <alignment horizontal="justify"/>
    </xf>
    <xf numFmtId="49" fontId="12" fillId="0" borderId="11" xfId="0" applyNumberFormat="1" applyFont="1" applyBorder="1" applyAlignment="1">
      <alignment horizontal="center" wrapText="1"/>
    </xf>
    <xf numFmtId="49" fontId="12" fillId="0" borderId="11" xfId="0" applyNumberFormat="1" applyFont="1" applyFill="1" applyBorder="1" applyAlignment="1">
      <alignment wrapText="1"/>
    </xf>
    <xf numFmtId="49" fontId="12" fillId="0" borderId="11" xfId="0" applyNumberFormat="1" applyFont="1" applyFill="1" applyBorder="1" applyAlignment="1">
      <alignment horizontal="center" wrapText="1"/>
    </xf>
    <xf numFmtId="49" fontId="11" fillId="4" borderId="11" xfId="0" applyNumberFormat="1" applyFont="1" applyFill="1" applyBorder="1" applyAlignment="1">
      <alignment horizontal="center"/>
    </xf>
    <xf numFmtId="174" fontId="12" fillId="0" borderId="11" xfId="60" applyNumberFormat="1" applyFont="1" applyFill="1" applyBorder="1" applyAlignment="1">
      <alignment horizontal="right"/>
    </xf>
    <xf numFmtId="49" fontId="12" fillId="4" borderId="11" xfId="0" applyNumberFormat="1" applyFont="1" applyFill="1" applyBorder="1" applyAlignment="1">
      <alignment wrapText="1"/>
    </xf>
    <xf numFmtId="49" fontId="12" fillId="0" borderId="14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wrapText="1"/>
    </xf>
    <xf numFmtId="176" fontId="4" fillId="0" borderId="0" xfId="0" applyNumberFormat="1" applyFont="1" applyAlignment="1">
      <alignment/>
    </xf>
    <xf numFmtId="49" fontId="21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11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12" fillId="33" borderId="11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 wrapText="1"/>
    </xf>
    <xf numFmtId="2" fontId="12" fillId="0" borderId="11" xfId="0" applyNumberFormat="1" applyFont="1" applyBorder="1" applyAlignment="1">
      <alignment/>
    </xf>
    <xf numFmtId="49" fontId="12" fillId="4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33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vertical="top" wrapText="1"/>
    </xf>
    <xf numFmtId="0" fontId="12" fillId="4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vertical="top" wrapText="1"/>
    </xf>
    <xf numFmtId="174" fontId="12" fillId="0" borderId="11" xfId="0" applyNumberFormat="1" applyFont="1" applyFill="1" applyBorder="1" applyAlignment="1">
      <alignment/>
    </xf>
    <xf numFmtId="0" fontId="11" fillId="4" borderId="11" xfId="0" applyNumberFormat="1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1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 wrapText="1"/>
    </xf>
    <xf numFmtId="49" fontId="17" fillId="33" borderId="11" xfId="0" applyNumberFormat="1" applyFont="1" applyFill="1" applyBorder="1" applyAlignment="1">
      <alignment horizontal="center"/>
    </xf>
    <xf numFmtId="49" fontId="12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/>
    </xf>
    <xf numFmtId="49" fontId="14" fillId="0" borderId="11" xfId="0" applyNumberFormat="1" applyFont="1" applyFill="1" applyBorder="1" applyAlignment="1">
      <alignment horizontal="center" wrapText="1"/>
    </xf>
    <xf numFmtId="49" fontId="14" fillId="32" borderId="11" xfId="0" applyNumberFormat="1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4" fillId="33" borderId="11" xfId="0" applyNumberFormat="1" applyFont="1" applyFill="1" applyBorder="1" applyAlignment="1">
      <alignment horizontal="center" wrapText="1"/>
    </xf>
    <xf numFmtId="174" fontId="14" fillId="0" borderId="11" xfId="6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left" vertical="top" wrapText="1"/>
    </xf>
    <xf numFmtId="49" fontId="17" fillId="33" borderId="11" xfId="0" applyNumberFormat="1" applyFont="1" applyFill="1" applyBorder="1" applyAlignment="1">
      <alignment horizontal="left" vertical="top" wrapText="1"/>
    </xf>
    <xf numFmtId="49" fontId="17" fillId="33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Alignment="1">
      <alignment horizontal="left"/>
    </xf>
    <xf numFmtId="174" fontId="17" fillId="0" borderId="13" xfId="0" applyNumberFormat="1" applyFont="1" applyFill="1" applyBorder="1" applyAlignment="1">
      <alignment horizontal="right"/>
    </xf>
    <xf numFmtId="174" fontId="16" fillId="0" borderId="13" xfId="0" applyNumberFormat="1" applyFont="1" applyFill="1" applyBorder="1" applyAlignment="1">
      <alignment horizontal="right"/>
    </xf>
    <xf numFmtId="174" fontId="11" fillId="0" borderId="13" xfId="0" applyNumberFormat="1" applyFont="1" applyFill="1" applyBorder="1" applyAlignment="1">
      <alignment horizontal="right"/>
    </xf>
    <xf numFmtId="0" fontId="12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Border="1" applyAlignment="1">
      <alignment horizontal="left"/>
    </xf>
    <xf numFmtId="175" fontId="23" fillId="0" borderId="11" xfId="0" applyNumberFormat="1" applyFont="1" applyBorder="1" applyAlignment="1">
      <alignment horizontal="center" vertical="top" wrapText="1"/>
    </xf>
    <xf numFmtId="175" fontId="12" fillId="0" borderId="11" xfId="0" applyNumberFormat="1" applyFont="1" applyBorder="1" applyAlignment="1">
      <alignment horizontal="center"/>
    </xf>
    <xf numFmtId="184" fontId="14" fillId="0" borderId="11" xfId="0" applyNumberFormat="1" applyFont="1" applyBorder="1" applyAlignment="1">
      <alignment horizontal="center"/>
    </xf>
    <xf numFmtId="184" fontId="12" fillId="0" borderId="11" xfId="0" applyNumberFormat="1" applyFont="1" applyBorder="1" applyAlignment="1">
      <alignment horizontal="center"/>
    </xf>
    <xf numFmtId="185" fontId="13" fillId="0" borderId="11" xfId="0" applyNumberFormat="1" applyFont="1" applyFill="1" applyBorder="1" applyAlignment="1">
      <alignment horizontal="center"/>
    </xf>
    <xf numFmtId="175" fontId="13" fillId="0" borderId="11" xfId="0" applyNumberFormat="1" applyFont="1" applyBorder="1" applyAlignment="1">
      <alignment horizontal="center"/>
    </xf>
    <xf numFmtId="175" fontId="12" fillId="0" borderId="11" xfId="0" applyNumberFormat="1" applyFont="1" applyFill="1" applyBorder="1" applyAlignment="1">
      <alignment horizontal="center"/>
    </xf>
    <xf numFmtId="175" fontId="13" fillId="0" borderId="11" xfId="0" applyNumberFormat="1" applyFont="1" applyFill="1" applyBorder="1" applyAlignment="1">
      <alignment horizontal="center"/>
    </xf>
    <xf numFmtId="175" fontId="14" fillId="0" borderId="11" xfId="0" applyNumberFormat="1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4" fillId="0" borderId="11" xfId="0" applyFont="1" applyBorder="1" applyAlignment="1">
      <alignment/>
    </xf>
    <xf numFmtId="175" fontId="4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justify"/>
    </xf>
    <xf numFmtId="49" fontId="11" fillId="0" borderId="10" xfId="0" applyNumberFormat="1" applyFont="1" applyFill="1" applyBorder="1" applyAlignment="1">
      <alignment vertical="top" wrapText="1"/>
    </xf>
    <xf numFmtId="49" fontId="10" fillId="32" borderId="0" xfId="0" applyNumberFormat="1" applyFont="1" applyFill="1" applyAlignment="1">
      <alignment/>
    </xf>
    <xf numFmtId="49" fontId="10" fillId="32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175" fontId="14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185" fontId="14" fillId="0" borderId="11" xfId="0" applyNumberFormat="1" applyFont="1" applyFill="1" applyBorder="1" applyAlignment="1">
      <alignment horizontal="center"/>
    </xf>
    <xf numFmtId="184" fontId="14" fillId="0" borderId="11" xfId="0" applyNumberFormat="1" applyFont="1" applyFill="1" applyBorder="1" applyAlignment="1">
      <alignment horizontal="center"/>
    </xf>
    <xf numFmtId="185" fontId="12" fillId="0" borderId="11" xfId="0" applyNumberFormat="1" applyFont="1" applyFill="1" applyBorder="1" applyAlignment="1">
      <alignment horizontal="center" wrapText="1"/>
    </xf>
    <xf numFmtId="184" fontId="12" fillId="0" borderId="11" xfId="0" applyNumberFormat="1" applyFont="1" applyFill="1" applyBorder="1" applyAlignment="1">
      <alignment horizontal="center" wrapText="1"/>
    </xf>
    <xf numFmtId="2" fontId="11" fillId="0" borderId="13" xfId="0" applyNumberFormat="1" applyFont="1" applyFill="1" applyBorder="1" applyAlignment="1">
      <alignment horizontal="right"/>
    </xf>
    <xf numFmtId="49" fontId="16" fillId="0" borderId="14" xfId="0" applyNumberFormat="1" applyFont="1" applyFill="1" applyBorder="1" applyAlignment="1">
      <alignment vertical="top" wrapText="1"/>
    </xf>
    <xf numFmtId="2" fontId="12" fillId="0" borderId="13" xfId="0" applyNumberFormat="1" applyFont="1" applyFill="1" applyBorder="1" applyAlignment="1">
      <alignment/>
    </xf>
    <xf numFmtId="49" fontId="14" fillId="0" borderId="11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/>
    </xf>
    <xf numFmtId="2" fontId="11" fillId="4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49" fontId="12" fillId="32" borderId="11" xfId="0" applyNumberFormat="1" applyFont="1" applyFill="1" applyBorder="1" applyAlignment="1">
      <alignment horizontal="center" wrapText="1"/>
    </xf>
    <xf numFmtId="174" fontId="11" fillId="0" borderId="11" xfId="6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2" fontId="12" fillId="4" borderId="11" xfId="0" applyNumberFormat="1" applyFont="1" applyFill="1" applyBorder="1" applyAlignment="1">
      <alignment/>
    </xf>
    <xf numFmtId="174" fontId="12" fillId="4" borderId="11" xfId="0" applyNumberFormat="1" applyFont="1" applyFill="1" applyBorder="1" applyAlignment="1">
      <alignment/>
    </xf>
    <xf numFmtId="49" fontId="12" fillId="0" borderId="14" xfId="0" applyNumberFormat="1" applyFont="1" applyFill="1" applyBorder="1" applyAlignment="1">
      <alignment horizontal="left" vertical="top" wrapText="1"/>
    </xf>
    <xf numFmtId="2" fontId="12" fillId="0" borderId="11" xfId="0" applyNumberFormat="1" applyFont="1" applyBorder="1" applyAlignment="1">
      <alignment horizontal="right"/>
    </xf>
    <xf numFmtId="0" fontId="14" fillId="0" borderId="10" xfId="0" applyFont="1" applyBorder="1" applyAlignment="1">
      <alignment vertical="top" wrapText="1"/>
    </xf>
    <xf numFmtId="49" fontId="17" fillId="0" borderId="11" xfId="0" applyNumberFormat="1" applyFont="1" applyFill="1" applyBorder="1" applyAlignment="1">
      <alignment horizontal="left" vertical="top" wrapText="1"/>
    </xf>
    <xf numFmtId="49" fontId="17" fillId="0" borderId="14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175" fontId="23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/>
    </xf>
    <xf numFmtId="185" fontId="12" fillId="0" borderId="11" xfId="0" applyNumberFormat="1" applyFont="1" applyFill="1" applyBorder="1" applyAlignment="1">
      <alignment horizontal="center"/>
    </xf>
    <xf numFmtId="174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76" fontId="16" fillId="0" borderId="11" xfId="0" applyNumberFormat="1" applyFont="1" applyFill="1" applyBorder="1" applyAlignment="1">
      <alignment horizontal="right"/>
    </xf>
    <xf numFmtId="176" fontId="11" fillId="0" borderId="11" xfId="0" applyNumberFormat="1" applyFont="1" applyFill="1" applyBorder="1" applyAlignment="1">
      <alignment horizontal="right"/>
    </xf>
    <xf numFmtId="176" fontId="12" fillId="0" borderId="11" xfId="0" applyNumberFormat="1" applyFont="1" applyFill="1" applyBorder="1" applyAlignment="1">
      <alignment horizontal="center"/>
    </xf>
    <xf numFmtId="177" fontId="16" fillId="0" borderId="11" xfId="0" applyNumberFormat="1" applyFont="1" applyFill="1" applyBorder="1" applyAlignment="1">
      <alignment horizontal="right"/>
    </xf>
    <xf numFmtId="177" fontId="11" fillId="0" borderId="11" xfId="0" applyNumberFormat="1" applyFont="1" applyFill="1" applyBorder="1" applyAlignment="1">
      <alignment horizontal="right"/>
    </xf>
    <xf numFmtId="177" fontId="12" fillId="0" borderId="11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 wrapText="1"/>
    </xf>
    <xf numFmtId="49" fontId="12" fillId="34" borderId="11" xfId="0" applyNumberFormat="1" applyFont="1" applyFill="1" applyBorder="1" applyAlignment="1">
      <alignment wrapText="1"/>
    </xf>
    <xf numFmtId="49" fontId="11" fillId="34" borderId="11" xfId="0" applyNumberFormat="1" applyFont="1" applyFill="1" applyBorder="1" applyAlignment="1">
      <alignment horizontal="center"/>
    </xf>
    <xf numFmtId="2" fontId="11" fillId="34" borderId="11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6" fontId="11" fillId="0" borderId="13" xfId="0" applyNumberFormat="1" applyFont="1" applyFill="1" applyBorder="1" applyAlignment="1">
      <alignment horizontal="right"/>
    </xf>
    <xf numFmtId="176" fontId="16" fillId="0" borderId="13" xfId="0" applyNumberFormat="1" applyFont="1" applyFill="1" applyBorder="1" applyAlignment="1">
      <alignment horizontal="right"/>
    </xf>
    <xf numFmtId="176" fontId="12" fillId="0" borderId="13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6" fontId="11" fillId="0" borderId="11" xfId="60" applyNumberFormat="1" applyFont="1" applyFill="1" applyBorder="1" applyAlignment="1">
      <alignment horizontal="right"/>
    </xf>
    <xf numFmtId="176" fontId="14" fillId="0" borderId="11" xfId="60" applyNumberFormat="1" applyFont="1" applyFill="1" applyBorder="1" applyAlignment="1">
      <alignment horizontal="right"/>
    </xf>
    <xf numFmtId="176" fontId="12" fillId="0" borderId="11" xfId="60" applyNumberFormat="1" applyFont="1" applyFill="1" applyBorder="1" applyAlignment="1">
      <alignment horizontal="right"/>
    </xf>
    <xf numFmtId="176" fontId="17" fillId="0" borderId="11" xfId="0" applyNumberFormat="1" applyFont="1" applyFill="1" applyBorder="1" applyAlignment="1">
      <alignment horizontal="right"/>
    </xf>
    <xf numFmtId="176" fontId="23" fillId="0" borderId="11" xfId="0" applyNumberFormat="1" applyFont="1" applyFill="1" applyBorder="1" applyAlignment="1">
      <alignment horizontal="center" vertical="top" wrapText="1"/>
    </xf>
    <xf numFmtId="1" fontId="12" fillId="0" borderId="11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/>
    </xf>
    <xf numFmtId="176" fontId="14" fillId="0" borderId="11" xfId="0" applyNumberFormat="1" applyFont="1" applyFill="1" applyBorder="1" applyAlignment="1">
      <alignment/>
    </xf>
    <xf numFmtId="176" fontId="15" fillId="0" borderId="11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/>
    </xf>
    <xf numFmtId="176" fontId="13" fillId="0" borderId="11" xfId="0" applyNumberFormat="1" applyFont="1" applyFill="1" applyBorder="1" applyAlignment="1">
      <alignment/>
    </xf>
    <xf numFmtId="177" fontId="14" fillId="0" borderId="11" xfId="0" applyNumberFormat="1" applyFont="1" applyFill="1" applyBorder="1" applyAlignment="1">
      <alignment/>
    </xf>
    <xf numFmtId="177" fontId="12" fillId="0" borderId="11" xfId="0" applyNumberFormat="1" applyFont="1" applyFill="1" applyBorder="1" applyAlignment="1">
      <alignment/>
    </xf>
    <xf numFmtId="174" fontId="14" fillId="0" borderId="11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49" fontId="12" fillId="0" borderId="11" xfId="0" applyNumberFormat="1" applyFont="1" applyFill="1" applyBorder="1" applyAlignment="1">
      <alignment horizontal="center" vertical="top" wrapText="1"/>
    </xf>
    <xf numFmtId="177" fontId="7" fillId="0" borderId="0" xfId="0" applyNumberFormat="1" applyFont="1" applyAlignment="1">
      <alignment/>
    </xf>
    <xf numFmtId="176" fontId="23" fillId="0" borderId="11" xfId="0" applyNumberFormat="1" applyFont="1" applyBorder="1" applyAlignment="1">
      <alignment horizontal="center" vertical="top" wrapText="1"/>
    </xf>
    <xf numFmtId="176" fontId="12" fillId="0" borderId="11" xfId="0" applyNumberFormat="1" applyFont="1" applyBorder="1" applyAlignment="1">
      <alignment/>
    </xf>
    <xf numFmtId="176" fontId="14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 horizontal="right"/>
    </xf>
    <xf numFmtId="176" fontId="12" fillId="0" borderId="0" xfId="0" applyNumberFormat="1" applyFont="1" applyAlignment="1">
      <alignment/>
    </xf>
    <xf numFmtId="2" fontId="23" fillId="0" borderId="11" xfId="0" applyNumberFormat="1" applyFont="1" applyBorder="1" applyAlignment="1">
      <alignment horizontal="center" vertical="top" wrapText="1"/>
    </xf>
    <xf numFmtId="2" fontId="12" fillId="0" borderId="11" xfId="60" applyNumberFormat="1" applyFont="1" applyFill="1" applyBorder="1" applyAlignment="1">
      <alignment horizontal="right"/>
    </xf>
    <xf numFmtId="2" fontId="14" fillId="0" borderId="11" xfId="60" applyNumberFormat="1" applyFont="1" applyFill="1" applyBorder="1" applyAlignment="1">
      <alignment horizontal="right"/>
    </xf>
    <xf numFmtId="2" fontId="12" fillId="0" borderId="11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11" fillId="4" borderId="11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49" fontId="11" fillId="4" borderId="10" xfId="0" applyNumberFormat="1" applyFont="1" applyFill="1" applyBorder="1" applyAlignment="1">
      <alignment vertical="top" wrapText="1"/>
    </xf>
    <xf numFmtId="175" fontId="12" fillId="34" borderId="11" xfId="0" applyNumberFormat="1" applyFont="1" applyFill="1" applyBorder="1" applyAlignment="1">
      <alignment horizontal="center"/>
    </xf>
    <xf numFmtId="191" fontId="12" fillId="0" borderId="11" xfId="0" applyNumberFormat="1" applyFont="1" applyFill="1" applyBorder="1" applyAlignment="1">
      <alignment horizontal="center"/>
    </xf>
    <xf numFmtId="192" fontId="12" fillId="0" borderId="11" xfId="0" applyNumberFormat="1" applyFont="1" applyBorder="1" applyAlignment="1">
      <alignment horizontal="center"/>
    </xf>
    <xf numFmtId="192" fontId="14" fillId="0" borderId="11" xfId="0" applyNumberFormat="1" applyFont="1" applyBorder="1" applyAlignment="1">
      <alignment horizontal="center"/>
    </xf>
    <xf numFmtId="192" fontId="12" fillId="0" borderId="11" xfId="0" applyNumberFormat="1" applyFont="1" applyFill="1" applyBorder="1" applyAlignment="1">
      <alignment horizontal="center"/>
    </xf>
    <xf numFmtId="192" fontId="14" fillId="0" borderId="11" xfId="0" applyNumberFormat="1" applyFont="1" applyFill="1" applyBorder="1" applyAlignment="1">
      <alignment horizontal="center"/>
    </xf>
    <xf numFmtId="177" fontId="12" fillId="0" borderId="11" xfId="0" applyNumberFormat="1" applyFont="1" applyBorder="1" applyAlignment="1">
      <alignment horizontal="center"/>
    </xf>
    <xf numFmtId="177" fontId="14" fillId="0" borderId="11" xfId="0" applyNumberFormat="1" applyFont="1" applyFill="1" applyBorder="1" applyAlignment="1">
      <alignment horizontal="center"/>
    </xf>
    <xf numFmtId="177" fontId="14" fillId="0" borderId="11" xfId="0" applyNumberFormat="1" applyFont="1" applyBorder="1" applyAlignment="1">
      <alignment horizontal="center"/>
    </xf>
    <xf numFmtId="177" fontId="12" fillId="0" borderId="11" xfId="0" applyNumberFormat="1" applyFont="1" applyFill="1" applyBorder="1" applyAlignment="1">
      <alignment horizontal="center" wrapText="1"/>
    </xf>
    <xf numFmtId="0" fontId="12" fillId="0" borderId="12" xfId="0" applyFont="1" applyBorder="1" applyAlignment="1">
      <alignment horizontal="left" vertical="top" wrapText="1"/>
    </xf>
    <xf numFmtId="192" fontId="12" fillId="0" borderId="11" xfId="0" applyNumberFormat="1" applyFont="1" applyFill="1" applyBorder="1" applyAlignment="1">
      <alignment horizontal="center" wrapText="1"/>
    </xf>
    <xf numFmtId="177" fontId="13" fillId="0" borderId="11" xfId="0" applyNumberFormat="1" applyFont="1" applyFill="1" applyBorder="1" applyAlignment="1">
      <alignment horizontal="center"/>
    </xf>
    <xf numFmtId="177" fontId="17" fillId="0" borderId="11" xfId="0" applyNumberFormat="1" applyFont="1" applyFill="1" applyBorder="1" applyAlignment="1">
      <alignment horizontal="center" wrapText="1"/>
    </xf>
    <xf numFmtId="177" fontId="13" fillId="0" borderId="11" xfId="0" applyNumberFormat="1" applyFont="1" applyFill="1" applyBorder="1" applyAlignment="1">
      <alignment horizontal="center" wrapText="1"/>
    </xf>
    <xf numFmtId="177" fontId="11" fillId="0" borderId="13" xfId="0" applyNumberFormat="1" applyFont="1" applyFill="1" applyBorder="1" applyAlignment="1">
      <alignment horizontal="right"/>
    </xf>
    <xf numFmtId="177" fontId="12" fillId="0" borderId="13" xfId="0" applyNumberFormat="1" applyFont="1" applyFill="1" applyBorder="1" applyAlignment="1">
      <alignment/>
    </xf>
    <xf numFmtId="49" fontId="60" fillId="35" borderId="11" xfId="0" applyNumberFormat="1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177" fontId="11" fillId="34" borderId="11" xfId="0" applyNumberFormat="1" applyFont="1" applyFill="1" applyBorder="1" applyAlignment="1">
      <alignment horizontal="right"/>
    </xf>
    <xf numFmtId="177" fontId="17" fillId="0" borderId="11" xfId="0" applyNumberFormat="1" applyFont="1" applyFill="1" applyBorder="1" applyAlignment="1">
      <alignment horizontal="right"/>
    </xf>
    <xf numFmtId="188" fontId="14" fillId="0" borderId="11" xfId="0" applyNumberFormat="1" applyFont="1" applyFill="1" applyBorder="1" applyAlignment="1">
      <alignment/>
    </xf>
    <xf numFmtId="188" fontId="12" fillId="0" borderId="11" xfId="0" applyNumberFormat="1" applyFont="1" applyFill="1" applyBorder="1" applyAlignment="1">
      <alignment/>
    </xf>
    <xf numFmtId="188" fontId="13" fillId="0" borderId="11" xfId="0" applyNumberFormat="1" applyFont="1" applyFill="1" applyBorder="1" applyAlignment="1">
      <alignment/>
    </xf>
    <xf numFmtId="177" fontId="12" fillId="0" borderId="11" xfId="0" applyNumberFormat="1" applyFont="1" applyFill="1" applyBorder="1" applyAlignment="1">
      <alignment horizontal="right"/>
    </xf>
    <xf numFmtId="49" fontId="11" fillId="35" borderId="11" xfId="0" applyNumberFormat="1" applyFont="1" applyFill="1" applyBorder="1" applyAlignment="1">
      <alignment vertical="top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wrapText="1"/>
    </xf>
    <xf numFmtId="49" fontId="16" fillId="35" borderId="11" xfId="0" applyNumberFormat="1" applyFont="1" applyFill="1" applyBorder="1" applyAlignment="1">
      <alignment vertical="top" wrapText="1"/>
    </xf>
    <xf numFmtId="49" fontId="16" fillId="35" borderId="10" xfId="0" applyNumberFormat="1" applyFont="1" applyFill="1" applyBorder="1" applyAlignment="1">
      <alignment horizontal="center" wrapText="1"/>
    </xf>
    <xf numFmtId="49" fontId="16" fillId="35" borderId="11" xfId="0" applyNumberFormat="1" applyFont="1" applyFill="1" applyBorder="1" applyAlignment="1">
      <alignment horizontal="center"/>
    </xf>
    <xf numFmtId="49" fontId="14" fillId="35" borderId="11" xfId="0" applyNumberFormat="1" applyFont="1" applyFill="1" applyBorder="1" applyAlignment="1">
      <alignment wrapText="1"/>
    </xf>
    <xf numFmtId="177" fontId="13" fillId="0" borderId="11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49" fontId="24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Border="1" applyAlignment="1">
      <alignment horizontal="center" wrapText="1"/>
    </xf>
    <xf numFmtId="49" fontId="12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center" wrapText="1"/>
    </xf>
    <xf numFmtId="49" fontId="14" fillId="35" borderId="11" xfId="0" applyNumberFormat="1" applyFont="1" applyFill="1" applyBorder="1" applyAlignment="1">
      <alignment horizontal="center" wrapText="1"/>
    </xf>
    <xf numFmtId="193" fontId="12" fillId="0" borderId="11" xfId="0" applyNumberFormat="1" applyFont="1" applyFill="1" applyBorder="1" applyAlignment="1">
      <alignment horizontal="center"/>
    </xf>
    <xf numFmtId="192" fontId="13" fillId="0" borderId="11" xfId="0" applyNumberFormat="1" applyFont="1" applyFill="1" applyBorder="1" applyAlignment="1">
      <alignment horizontal="center"/>
    </xf>
    <xf numFmtId="192" fontId="13" fillId="0" borderId="11" xfId="0" applyNumberFormat="1" applyFont="1" applyBorder="1" applyAlignment="1">
      <alignment horizontal="center"/>
    </xf>
    <xf numFmtId="177" fontId="15" fillId="0" borderId="11" xfId="0" applyNumberFormat="1" applyFont="1" applyFill="1" applyBorder="1" applyAlignment="1">
      <alignment/>
    </xf>
    <xf numFmtId="2" fontId="11" fillId="35" borderId="11" xfId="0" applyNumberFormat="1" applyFont="1" applyFill="1" applyBorder="1" applyAlignment="1">
      <alignment horizontal="right"/>
    </xf>
    <xf numFmtId="177" fontId="11" fillId="35" borderId="11" xfId="0" applyNumberFormat="1" applyFont="1" applyFill="1" applyBorder="1" applyAlignment="1">
      <alignment horizontal="right"/>
    </xf>
    <xf numFmtId="0" fontId="12" fillId="35" borderId="11" xfId="0" applyFont="1" applyFill="1" applyBorder="1" applyAlignment="1">
      <alignment vertical="top" wrapText="1"/>
    </xf>
    <xf numFmtId="49" fontId="14" fillId="35" borderId="11" xfId="0" applyNumberFormat="1" applyFont="1" applyFill="1" applyBorder="1" applyAlignment="1">
      <alignment horizontal="center"/>
    </xf>
    <xf numFmtId="49" fontId="14" fillId="35" borderId="11" xfId="0" applyNumberFormat="1" applyFont="1" applyFill="1" applyBorder="1" applyAlignment="1">
      <alignment horizontal="left" vertical="top" wrapText="1"/>
    </xf>
    <xf numFmtId="2" fontId="12" fillId="35" borderId="11" xfId="0" applyNumberFormat="1" applyFont="1" applyFill="1" applyBorder="1" applyAlignment="1">
      <alignment/>
    </xf>
    <xf numFmtId="177" fontId="12" fillId="35" borderId="11" xfId="0" applyNumberFormat="1" applyFont="1" applyFill="1" applyBorder="1" applyAlignment="1">
      <alignment/>
    </xf>
    <xf numFmtId="49" fontId="16" fillId="35" borderId="12" xfId="0" applyNumberFormat="1" applyFont="1" applyFill="1" applyBorder="1" applyAlignment="1">
      <alignment vertical="top" wrapText="1"/>
    </xf>
    <xf numFmtId="49" fontId="11" fillId="35" borderId="14" xfId="0" applyNumberFormat="1" applyFont="1" applyFill="1" applyBorder="1" applyAlignment="1">
      <alignment vertical="top" wrapText="1"/>
    </xf>
    <xf numFmtId="177" fontId="15" fillId="0" borderId="11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14" fillId="0" borderId="13" xfId="0" applyFont="1" applyBorder="1" applyAlignment="1">
      <alignment horizontal="justify" vertical="center"/>
    </xf>
    <xf numFmtId="0" fontId="14" fillId="0" borderId="0" xfId="42" applyFont="1" applyAlignment="1" applyProtection="1">
      <alignment wrapText="1"/>
      <protection/>
    </xf>
    <xf numFmtId="49" fontId="14" fillId="35" borderId="11" xfId="0" applyNumberFormat="1" applyFont="1" applyFill="1" applyBorder="1" applyAlignment="1">
      <alignment vertical="top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12" fillId="0" borderId="0" xfId="42" applyFont="1" applyAlignment="1" applyProtection="1">
      <alignment wrapText="1"/>
      <protection/>
    </xf>
    <xf numFmtId="0" fontId="12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justify" wrapText="1"/>
    </xf>
    <xf numFmtId="49" fontId="10" fillId="32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49" fontId="10" fillId="0" borderId="0" xfId="0" applyNumberFormat="1" applyFont="1" applyAlignment="1">
      <alignment horizontal="left"/>
    </xf>
    <xf numFmtId="0" fontId="12" fillId="0" borderId="11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77" fontId="18" fillId="0" borderId="0" xfId="0" applyNumberFormat="1" applyFont="1" applyAlignment="1">
      <alignment horizontal="left" vertical="center"/>
    </xf>
    <xf numFmtId="177" fontId="18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4.00390625" style="22" customWidth="1"/>
    <col min="2" max="2" width="6.00390625" style="22" customWidth="1"/>
    <col min="3" max="3" width="3.375" style="22" customWidth="1"/>
    <col min="4" max="4" width="5.125" style="22" customWidth="1"/>
    <col min="5" max="5" width="4.125" style="22" customWidth="1"/>
    <col min="6" max="6" width="62.00390625" style="22" customWidth="1"/>
    <col min="7" max="8" width="12.25390625" style="22" hidden="1" customWidth="1"/>
    <col min="9" max="9" width="12.25390625" style="258" customWidth="1"/>
    <col min="10" max="10" width="13.375" style="22" customWidth="1"/>
    <col min="11" max="11" width="8.375" style="22" customWidth="1"/>
    <col min="12" max="16384" width="9.125" style="22" customWidth="1"/>
  </cols>
  <sheetData>
    <row r="1" spans="1:9" s="1" customFormat="1" ht="15.75">
      <c r="A1" s="54"/>
      <c r="B1" s="54"/>
      <c r="C1" s="56"/>
      <c r="D1" s="56"/>
      <c r="E1" s="72"/>
      <c r="F1" s="381"/>
      <c r="G1" s="381"/>
      <c r="I1" s="228" t="s">
        <v>417</v>
      </c>
    </row>
    <row r="2" spans="1:10" s="1" customFormat="1" ht="15.75">
      <c r="A2" s="54"/>
      <c r="B2" s="54"/>
      <c r="C2" s="56"/>
      <c r="D2" s="56"/>
      <c r="E2" s="72"/>
      <c r="F2" s="184"/>
      <c r="G2" s="184"/>
      <c r="I2" s="228" t="s">
        <v>456</v>
      </c>
      <c r="J2" s="184"/>
    </row>
    <row r="3" spans="1:9" s="1" customFormat="1" ht="15.75">
      <c r="A3" s="54"/>
      <c r="B3" s="54"/>
      <c r="C3" s="56"/>
      <c r="D3" s="56"/>
      <c r="E3" s="72"/>
      <c r="I3" s="228" t="s">
        <v>557</v>
      </c>
    </row>
    <row r="4" s="1" customFormat="1" ht="12.75" customHeight="1">
      <c r="I4" s="5"/>
    </row>
    <row r="5" spans="1:11" s="1" customFormat="1" ht="16.5" customHeight="1">
      <c r="A5" s="383" t="s">
        <v>533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</row>
    <row r="6" spans="1:6" ht="12.75">
      <c r="A6" s="24"/>
      <c r="B6" s="24"/>
      <c r="C6" s="24"/>
      <c r="D6" s="24"/>
      <c r="E6" s="24"/>
      <c r="F6" s="24"/>
    </row>
    <row r="7" spans="1:11" ht="51" customHeight="1">
      <c r="A7" s="382" t="s">
        <v>430</v>
      </c>
      <c r="B7" s="382"/>
      <c r="C7" s="382"/>
      <c r="D7" s="382"/>
      <c r="E7" s="382"/>
      <c r="F7" s="26" t="s">
        <v>395</v>
      </c>
      <c r="G7" s="122" t="s">
        <v>252</v>
      </c>
      <c r="H7" s="122" t="s">
        <v>196</v>
      </c>
      <c r="I7" s="259" t="s">
        <v>537</v>
      </c>
      <c r="J7" s="210" t="s">
        <v>538</v>
      </c>
      <c r="K7" s="207" t="s">
        <v>415</v>
      </c>
    </row>
    <row r="8" spans="1:11" s="23" customFormat="1" ht="12.75">
      <c r="A8" s="376">
        <v>1</v>
      </c>
      <c r="B8" s="376"/>
      <c r="C8" s="376"/>
      <c r="D8" s="376"/>
      <c r="E8" s="376"/>
      <c r="F8" s="27">
        <v>2</v>
      </c>
      <c r="G8" s="27">
        <v>3</v>
      </c>
      <c r="H8" s="27">
        <v>3</v>
      </c>
      <c r="I8" s="260">
        <v>3</v>
      </c>
      <c r="J8" s="27">
        <v>4</v>
      </c>
      <c r="K8" s="27">
        <v>5</v>
      </c>
    </row>
    <row r="9" spans="1:11" s="30" customFormat="1" ht="12.75">
      <c r="A9" s="28" t="s">
        <v>97</v>
      </c>
      <c r="B9" s="28" t="s">
        <v>398</v>
      </c>
      <c r="C9" s="28" t="s">
        <v>399</v>
      </c>
      <c r="D9" s="28" t="s">
        <v>400</v>
      </c>
      <c r="E9" s="28" t="s">
        <v>401</v>
      </c>
      <c r="F9" s="29" t="s">
        <v>427</v>
      </c>
      <c r="G9" s="73">
        <f>G10+G16+G22+G26+G34+G41+G46+G56+G67</f>
        <v>15310</v>
      </c>
      <c r="H9" s="73">
        <f>H10+H16+H22+H26+H34+H41+H46+H56+H67</f>
        <v>0</v>
      </c>
      <c r="I9" s="356">
        <f>I10+I16+I22+I26+I34+I41+I46+I56+I67</f>
        <v>16226.56881</v>
      </c>
      <c r="J9" s="357">
        <f>J10+J16+J22+J26+J34+J41+J46+J56+J67+J31</f>
        <v>16830.79024</v>
      </c>
      <c r="K9" s="215">
        <f>J9/I9*100</f>
        <v>103.72365493330686</v>
      </c>
    </row>
    <row r="10" spans="1:11" s="30" customFormat="1" ht="12.75">
      <c r="A10" s="33" t="s">
        <v>396</v>
      </c>
      <c r="B10" s="33" t="s">
        <v>398</v>
      </c>
      <c r="C10" s="33" t="s">
        <v>399</v>
      </c>
      <c r="D10" s="33" t="s">
        <v>400</v>
      </c>
      <c r="E10" s="33" t="s">
        <v>401</v>
      </c>
      <c r="F10" s="231" t="s">
        <v>402</v>
      </c>
      <c r="G10" s="81">
        <f>G11</f>
        <v>6430</v>
      </c>
      <c r="H10" s="81">
        <f>H11</f>
        <v>0</v>
      </c>
      <c r="I10" s="261">
        <f>I11</f>
        <v>6508</v>
      </c>
      <c r="J10" s="317">
        <f>J11</f>
        <v>7143.8186399999995</v>
      </c>
      <c r="K10" s="211">
        <f aca="true" t="shared" si="0" ref="K10:K74">J10/I10*100</f>
        <v>109.7698008604794</v>
      </c>
    </row>
    <row r="11" spans="1:11" s="30" customFormat="1" ht="12.75">
      <c r="A11" s="31" t="s">
        <v>396</v>
      </c>
      <c r="B11" s="31" t="s">
        <v>403</v>
      </c>
      <c r="C11" s="31" t="s">
        <v>347</v>
      </c>
      <c r="D11" s="31" t="s">
        <v>400</v>
      </c>
      <c r="E11" s="31" t="s">
        <v>404</v>
      </c>
      <c r="F11" s="32" t="s">
        <v>405</v>
      </c>
      <c r="G11" s="80">
        <f>G12+G14+G13+G15</f>
        <v>6430</v>
      </c>
      <c r="H11" s="80">
        <f>H12+H14+H13+H15</f>
        <v>0</v>
      </c>
      <c r="I11" s="234">
        <f>I12+I14+I13+I15</f>
        <v>6508</v>
      </c>
      <c r="J11" s="318">
        <f>J12+J14+J13+J15</f>
        <v>7143.8186399999995</v>
      </c>
      <c r="K11" s="230">
        <f t="shared" si="0"/>
        <v>109.7698008604794</v>
      </c>
    </row>
    <row r="12" spans="1:11" s="35" customFormat="1" ht="54" customHeight="1">
      <c r="A12" s="33" t="s">
        <v>396</v>
      </c>
      <c r="B12" s="33" t="s">
        <v>406</v>
      </c>
      <c r="C12" s="33" t="s">
        <v>347</v>
      </c>
      <c r="D12" s="33" t="s">
        <v>400</v>
      </c>
      <c r="E12" s="33" t="s">
        <v>404</v>
      </c>
      <c r="F12" s="34" t="s">
        <v>407</v>
      </c>
      <c r="G12" s="81">
        <v>6380</v>
      </c>
      <c r="H12" s="81"/>
      <c r="I12" s="316">
        <v>6390</v>
      </c>
      <c r="J12" s="317">
        <v>6783.78724</v>
      </c>
      <c r="K12" s="211">
        <f t="shared" si="0"/>
        <v>106.16255461658841</v>
      </c>
    </row>
    <row r="13" spans="1:11" ht="80.25" customHeight="1">
      <c r="A13" s="33" t="s">
        <v>396</v>
      </c>
      <c r="B13" s="33" t="s">
        <v>408</v>
      </c>
      <c r="C13" s="33" t="s">
        <v>347</v>
      </c>
      <c r="D13" s="33" t="s">
        <v>400</v>
      </c>
      <c r="E13" s="33" t="s">
        <v>404</v>
      </c>
      <c r="F13" s="36" t="s">
        <v>0</v>
      </c>
      <c r="G13" s="81">
        <v>40</v>
      </c>
      <c r="H13" s="81"/>
      <c r="I13" s="316">
        <v>78</v>
      </c>
      <c r="J13" s="317">
        <v>160.53313</v>
      </c>
      <c r="K13" s="211">
        <f t="shared" si="0"/>
        <v>205.81170512820512</v>
      </c>
    </row>
    <row r="14" spans="1:11" ht="39.75" customHeight="1">
      <c r="A14" s="33" t="s">
        <v>396</v>
      </c>
      <c r="B14" s="33" t="s">
        <v>1</v>
      </c>
      <c r="C14" s="33" t="s">
        <v>347</v>
      </c>
      <c r="D14" s="33" t="s">
        <v>400</v>
      </c>
      <c r="E14" s="33" t="s">
        <v>404</v>
      </c>
      <c r="F14" s="37" t="s">
        <v>2</v>
      </c>
      <c r="G14" s="81">
        <v>10</v>
      </c>
      <c r="H14" s="81"/>
      <c r="I14" s="316">
        <v>40</v>
      </c>
      <c r="J14" s="317">
        <v>198.11467</v>
      </c>
      <c r="K14" s="211">
        <f t="shared" si="0"/>
        <v>495.286675</v>
      </c>
    </row>
    <row r="15" spans="1:11" ht="69" customHeight="1">
      <c r="A15" s="33" t="s">
        <v>396</v>
      </c>
      <c r="B15" s="33" t="s">
        <v>98</v>
      </c>
      <c r="C15" s="33" t="s">
        <v>347</v>
      </c>
      <c r="D15" s="33" t="s">
        <v>400</v>
      </c>
      <c r="E15" s="33" t="s">
        <v>404</v>
      </c>
      <c r="F15" s="37" t="s">
        <v>109</v>
      </c>
      <c r="G15" s="81">
        <v>0</v>
      </c>
      <c r="H15" s="81">
        <v>0</v>
      </c>
      <c r="I15" s="261">
        <v>0</v>
      </c>
      <c r="J15" s="317">
        <v>1.3836</v>
      </c>
      <c r="K15" s="211">
        <v>0</v>
      </c>
    </row>
    <row r="16" spans="1:11" s="46" customFormat="1" ht="27.75" customHeight="1">
      <c r="A16" s="33" t="s">
        <v>99</v>
      </c>
      <c r="B16" s="33" t="s">
        <v>398</v>
      </c>
      <c r="C16" s="33" t="s">
        <v>399</v>
      </c>
      <c r="D16" s="33" t="s">
        <v>400</v>
      </c>
      <c r="E16" s="33" t="s">
        <v>401</v>
      </c>
      <c r="F16" s="37" t="s">
        <v>100</v>
      </c>
      <c r="G16" s="73">
        <f>G17</f>
        <v>1753</v>
      </c>
      <c r="H16" s="73">
        <f>H17</f>
        <v>0</v>
      </c>
      <c r="I16" s="319">
        <f>I17</f>
        <v>2715.85395</v>
      </c>
      <c r="J16" s="317">
        <f>J17</f>
        <v>2425.25352</v>
      </c>
      <c r="K16" s="211">
        <f t="shared" si="0"/>
        <v>89.29985060500032</v>
      </c>
    </row>
    <row r="17" spans="1:11" ht="27" customHeight="1">
      <c r="A17" s="31" t="s">
        <v>99</v>
      </c>
      <c r="B17" s="31" t="s">
        <v>403</v>
      </c>
      <c r="C17" s="31" t="s">
        <v>347</v>
      </c>
      <c r="D17" s="31" t="s">
        <v>400</v>
      </c>
      <c r="E17" s="31" t="s">
        <v>404</v>
      </c>
      <c r="F17" s="39" t="s">
        <v>101</v>
      </c>
      <c r="G17" s="80">
        <f>G18+G19+G20+G21</f>
        <v>1753</v>
      </c>
      <c r="H17" s="80">
        <f>H18+H19+H20+H21</f>
        <v>0</v>
      </c>
      <c r="I17" s="320">
        <f>I18+I19+I20+I21</f>
        <v>2715.85395</v>
      </c>
      <c r="J17" s="318">
        <f>J18+J19+J20+J21</f>
        <v>2425.25352</v>
      </c>
      <c r="K17" s="211">
        <f t="shared" si="0"/>
        <v>89.29985060500032</v>
      </c>
    </row>
    <row r="18" spans="1:11" ht="51">
      <c r="A18" s="92" t="s">
        <v>99</v>
      </c>
      <c r="B18" s="92" t="s">
        <v>111</v>
      </c>
      <c r="C18" s="59" t="s">
        <v>347</v>
      </c>
      <c r="D18" s="59" t="s">
        <v>400</v>
      </c>
      <c r="E18" s="59" t="s">
        <v>404</v>
      </c>
      <c r="F18" s="37" t="s">
        <v>245</v>
      </c>
      <c r="G18" s="81">
        <v>598.6</v>
      </c>
      <c r="H18" s="81"/>
      <c r="I18" s="319">
        <v>1244.49913</v>
      </c>
      <c r="J18" s="317">
        <v>1118.61848</v>
      </c>
      <c r="K18" s="211">
        <f t="shared" si="0"/>
        <v>89.8850351144882</v>
      </c>
    </row>
    <row r="19" spans="1:11" ht="63.75">
      <c r="A19" s="92" t="s">
        <v>99</v>
      </c>
      <c r="B19" s="92" t="s">
        <v>112</v>
      </c>
      <c r="C19" s="59" t="s">
        <v>347</v>
      </c>
      <c r="D19" s="59" t="s">
        <v>400</v>
      </c>
      <c r="E19" s="59" t="s">
        <v>404</v>
      </c>
      <c r="F19" s="91" t="s">
        <v>246</v>
      </c>
      <c r="G19" s="81">
        <v>6</v>
      </c>
      <c r="H19" s="81"/>
      <c r="I19" s="319">
        <v>6.41023</v>
      </c>
      <c r="J19" s="317">
        <v>8.00117</v>
      </c>
      <c r="K19" s="211">
        <f t="shared" si="0"/>
        <v>124.81876625331697</v>
      </c>
    </row>
    <row r="20" spans="1:11" ht="51">
      <c r="A20" s="92" t="s">
        <v>99</v>
      </c>
      <c r="B20" s="92" t="s">
        <v>113</v>
      </c>
      <c r="C20" s="59" t="s">
        <v>347</v>
      </c>
      <c r="D20" s="59" t="s">
        <v>400</v>
      </c>
      <c r="E20" s="59" t="s">
        <v>404</v>
      </c>
      <c r="F20" s="37" t="s">
        <v>247</v>
      </c>
      <c r="G20" s="81">
        <f>1268.1-119.7</f>
        <v>1148.3999999999999</v>
      </c>
      <c r="H20" s="81"/>
      <c r="I20" s="319">
        <v>1625.54976</v>
      </c>
      <c r="J20" s="317">
        <v>1504.85615</v>
      </c>
      <c r="K20" s="211">
        <f t="shared" si="0"/>
        <v>92.57521283138081</v>
      </c>
    </row>
    <row r="21" spans="1:11" ht="51">
      <c r="A21" s="59" t="s">
        <v>99</v>
      </c>
      <c r="B21" s="92" t="s">
        <v>114</v>
      </c>
      <c r="C21" s="59" t="s">
        <v>347</v>
      </c>
      <c r="D21" s="59" t="s">
        <v>400</v>
      </c>
      <c r="E21" s="59" t="s">
        <v>404</v>
      </c>
      <c r="F21" s="37" t="s">
        <v>416</v>
      </c>
      <c r="G21" s="81">
        <v>0</v>
      </c>
      <c r="H21" s="81">
        <v>0</v>
      </c>
      <c r="I21" s="261">
        <v>-160.60517</v>
      </c>
      <c r="J21" s="317">
        <v>-206.22228</v>
      </c>
      <c r="K21" s="211">
        <f t="shared" si="0"/>
        <v>128.40326373055115</v>
      </c>
    </row>
    <row r="22" spans="1:11" ht="12.75" customHeight="1">
      <c r="A22" s="33" t="s">
        <v>3</v>
      </c>
      <c r="B22" s="33" t="s">
        <v>398</v>
      </c>
      <c r="C22" s="33" t="s">
        <v>399</v>
      </c>
      <c r="D22" s="33" t="s">
        <v>400</v>
      </c>
      <c r="E22" s="33" t="s">
        <v>401</v>
      </c>
      <c r="F22" s="36" t="s">
        <v>4</v>
      </c>
      <c r="G22" s="73">
        <f>G23</f>
        <v>16</v>
      </c>
      <c r="H22" s="73">
        <f>H23</f>
        <v>0</v>
      </c>
      <c r="I22" s="261">
        <f>I23</f>
        <v>7</v>
      </c>
      <c r="J22" s="213">
        <f>J23</f>
        <v>19.8795</v>
      </c>
      <c r="K22" s="211">
        <f t="shared" si="0"/>
        <v>283.99285714285713</v>
      </c>
    </row>
    <row r="23" spans="1:11" s="40" customFormat="1" ht="13.5" customHeight="1">
      <c r="A23" s="38" t="s">
        <v>3</v>
      </c>
      <c r="B23" s="38" t="s">
        <v>5</v>
      </c>
      <c r="C23" s="38" t="s">
        <v>347</v>
      </c>
      <c r="D23" s="38" t="s">
        <v>400</v>
      </c>
      <c r="E23" s="38" t="s">
        <v>404</v>
      </c>
      <c r="F23" s="39" t="s">
        <v>6</v>
      </c>
      <c r="G23" s="80">
        <f>G24+G25</f>
        <v>16</v>
      </c>
      <c r="H23" s="80">
        <f>H24+H25</f>
        <v>0</v>
      </c>
      <c r="I23" s="234">
        <v>7</v>
      </c>
      <c r="J23" s="212">
        <v>19.8795</v>
      </c>
      <c r="K23" s="230">
        <f t="shared" si="0"/>
        <v>283.99285714285713</v>
      </c>
    </row>
    <row r="24" spans="1:11" s="40" customFormat="1" ht="13.5" hidden="1">
      <c r="A24" s="41" t="s">
        <v>3</v>
      </c>
      <c r="B24" s="41" t="s">
        <v>7</v>
      </c>
      <c r="C24" s="41" t="s">
        <v>347</v>
      </c>
      <c r="D24" s="41" t="s">
        <v>400</v>
      </c>
      <c r="E24" s="41" t="s">
        <v>404</v>
      </c>
      <c r="F24" s="37" t="s">
        <v>6</v>
      </c>
      <c r="G24" s="81">
        <v>16</v>
      </c>
      <c r="H24" s="81"/>
      <c r="I24" s="261">
        <f>G24+H24</f>
        <v>16</v>
      </c>
      <c r="J24" s="213">
        <v>16.34545</v>
      </c>
      <c r="K24" s="211">
        <f t="shared" si="0"/>
        <v>102.1590625</v>
      </c>
    </row>
    <row r="25" spans="1:11" s="42" customFormat="1" ht="24" customHeight="1" hidden="1">
      <c r="A25" s="41" t="s">
        <v>3</v>
      </c>
      <c r="B25" s="41" t="s">
        <v>8</v>
      </c>
      <c r="C25" s="41" t="s">
        <v>347</v>
      </c>
      <c r="D25" s="41" t="s">
        <v>400</v>
      </c>
      <c r="E25" s="41" t="s">
        <v>404</v>
      </c>
      <c r="F25" s="37" t="s">
        <v>9</v>
      </c>
      <c r="G25" s="81"/>
      <c r="H25" s="81"/>
      <c r="I25" s="261"/>
      <c r="J25" s="213"/>
      <c r="K25" s="211" t="e">
        <f t="shared" si="0"/>
        <v>#DIV/0!</v>
      </c>
    </row>
    <row r="26" spans="1:11" ht="15" customHeight="1">
      <c r="A26" s="33" t="s">
        <v>10</v>
      </c>
      <c r="B26" s="33" t="s">
        <v>398</v>
      </c>
      <c r="C26" s="33" t="s">
        <v>399</v>
      </c>
      <c r="D26" s="33" t="s">
        <v>400</v>
      </c>
      <c r="E26" s="33" t="s">
        <v>401</v>
      </c>
      <c r="F26" s="231" t="s">
        <v>13</v>
      </c>
      <c r="G26" s="73">
        <f>G27+G28</f>
        <v>3950</v>
      </c>
      <c r="H26" s="73">
        <f>H27+H28</f>
        <v>0</v>
      </c>
      <c r="I26" s="261">
        <f>I27+I28</f>
        <v>4243.2</v>
      </c>
      <c r="J26" s="317">
        <f>J27+J28</f>
        <v>3628.57319</v>
      </c>
      <c r="K26" s="211">
        <f t="shared" si="0"/>
        <v>85.5150167326546</v>
      </c>
    </row>
    <row r="27" spans="1:11" ht="38.25" customHeight="1">
      <c r="A27" s="33" t="s">
        <v>10</v>
      </c>
      <c r="B27" s="33" t="s">
        <v>14</v>
      </c>
      <c r="C27" s="33" t="s">
        <v>357</v>
      </c>
      <c r="D27" s="33" t="s">
        <v>400</v>
      </c>
      <c r="E27" s="33" t="s">
        <v>404</v>
      </c>
      <c r="F27" s="44" t="s">
        <v>70</v>
      </c>
      <c r="G27" s="81">
        <v>1510</v>
      </c>
      <c r="H27" s="81"/>
      <c r="I27" s="261">
        <v>1560</v>
      </c>
      <c r="J27" s="317">
        <v>1518.09543</v>
      </c>
      <c r="K27" s="211">
        <f t="shared" si="0"/>
        <v>97.31380961538461</v>
      </c>
    </row>
    <row r="28" spans="1:11" s="30" customFormat="1" ht="12.75">
      <c r="A28" s="31" t="s">
        <v>10</v>
      </c>
      <c r="B28" s="31" t="s">
        <v>15</v>
      </c>
      <c r="C28" s="31" t="s">
        <v>399</v>
      </c>
      <c r="D28" s="31" t="s">
        <v>400</v>
      </c>
      <c r="E28" s="31" t="s">
        <v>404</v>
      </c>
      <c r="F28" s="43" t="s">
        <v>16</v>
      </c>
      <c r="G28" s="80">
        <f>G29+G30</f>
        <v>2440</v>
      </c>
      <c r="H28" s="80">
        <f>H29+H30</f>
        <v>0</v>
      </c>
      <c r="I28" s="234">
        <f>I29+I30</f>
        <v>2683.2</v>
      </c>
      <c r="J28" s="318">
        <f>J29+J30</f>
        <v>2110.47776</v>
      </c>
      <c r="K28" s="230">
        <f t="shared" si="0"/>
        <v>78.65525342874182</v>
      </c>
    </row>
    <row r="29" spans="1:11" s="30" customFormat="1" ht="27" customHeight="1">
      <c r="A29" s="33" t="s">
        <v>10</v>
      </c>
      <c r="B29" s="33" t="s">
        <v>317</v>
      </c>
      <c r="C29" s="33" t="s">
        <v>357</v>
      </c>
      <c r="D29" s="33" t="s">
        <v>18</v>
      </c>
      <c r="E29" s="33" t="s">
        <v>404</v>
      </c>
      <c r="F29" s="36" t="s">
        <v>318</v>
      </c>
      <c r="G29" s="81">
        <v>340</v>
      </c>
      <c r="H29" s="81"/>
      <c r="I29" s="261">
        <v>305</v>
      </c>
      <c r="J29" s="317">
        <v>109.39025</v>
      </c>
      <c r="K29" s="211">
        <f t="shared" si="0"/>
        <v>35.86565573770491</v>
      </c>
    </row>
    <row r="30" spans="1:11" ht="31.5" customHeight="1">
      <c r="A30" s="33" t="s">
        <v>10</v>
      </c>
      <c r="B30" s="33" t="s">
        <v>319</v>
      </c>
      <c r="C30" s="33" t="s">
        <v>357</v>
      </c>
      <c r="D30" s="33" t="s">
        <v>18</v>
      </c>
      <c r="E30" s="33" t="s">
        <v>404</v>
      </c>
      <c r="F30" s="36" t="s">
        <v>320</v>
      </c>
      <c r="G30" s="81">
        <v>2100</v>
      </c>
      <c r="H30" s="81"/>
      <c r="I30" s="261">
        <v>2378.2</v>
      </c>
      <c r="J30" s="317">
        <v>2001.08751</v>
      </c>
      <c r="K30" s="211">
        <f t="shared" si="0"/>
        <v>84.14294466403163</v>
      </c>
    </row>
    <row r="31" spans="1:11" s="46" customFormat="1" ht="25.5">
      <c r="A31" s="41" t="s">
        <v>19</v>
      </c>
      <c r="B31" s="41" t="s">
        <v>398</v>
      </c>
      <c r="C31" s="41" t="s">
        <v>399</v>
      </c>
      <c r="D31" s="41" t="s">
        <v>400</v>
      </c>
      <c r="E31" s="41" t="s">
        <v>399</v>
      </c>
      <c r="F31" s="34" t="s">
        <v>20</v>
      </c>
      <c r="G31" s="73"/>
      <c r="H31" s="73"/>
      <c r="I31" s="261">
        <v>0</v>
      </c>
      <c r="J31" s="317">
        <f>J33</f>
        <v>0</v>
      </c>
      <c r="K31" s="211"/>
    </row>
    <row r="32" spans="1:11" ht="12.75" hidden="1">
      <c r="A32" s="33" t="s">
        <v>19</v>
      </c>
      <c r="B32" s="33" t="s">
        <v>21</v>
      </c>
      <c r="C32" s="33" t="s">
        <v>399</v>
      </c>
      <c r="D32" s="33" t="s">
        <v>400</v>
      </c>
      <c r="E32" s="33" t="s">
        <v>404</v>
      </c>
      <c r="F32" s="44" t="s">
        <v>22</v>
      </c>
      <c r="G32" s="81"/>
      <c r="H32" s="81"/>
      <c r="I32" s="261"/>
      <c r="J32" s="317"/>
      <c r="K32" s="211" t="e">
        <f t="shared" si="0"/>
        <v>#DIV/0!</v>
      </c>
    </row>
    <row r="33" spans="1:11" ht="12.75">
      <c r="A33" s="33" t="s">
        <v>19</v>
      </c>
      <c r="B33" s="33" t="s">
        <v>23</v>
      </c>
      <c r="C33" s="33" t="s">
        <v>399</v>
      </c>
      <c r="D33" s="33" t="s">
        <v>400</v>
      </c>
      <c r="E33" s="33" t="s">
        <v>404</v>
      </c>
      <c r="F33" s="44" t="s">
        <v>28</v>
      </c>
      <c r="G33" s="81"/>
      <c r="H33" s="81"/>
      <c r="I33" s="261">
        <v>0</v>
      </c>
      <c r="J33" s="317">
        <v>0</v>
      </c>
      <c r="K33" s="211"/>
    </row>
    <row r="34" spans="1:11" s="46" customFormat="1" ht="30" customHeight="1">
      <c r="A34" s="33" t="s">
        <v>380</v>
      </c>
      <c r="B34" s="33" t="s">
        <v>398</v>
      </c>
      <c r="C34" s="33" t="s">
        <v>399</v>
      </c>
      <c r="D34" s="33" t="s">
        <v>400</v>
      </c>
      <c r="E34" s="33" t="s">
        <v>401</v>
      </c>
      <c r="F34" s="44" t="s">
        <v>30</v>
      </c>
      <c r="G34" s="73">
        <f>G35+G40</f>
        <v>2496</v>
      </c>
      <c r="H34" s="73">
        <f>H35+H40</f>
        <v>0</v>
      </c>
      <c r="I34" s="319">
        <f>I35+I40</f>
        <v>2289.01486</v>
      </c>
      <c r="J34" s="317">
        <f>J35+J40</f>
        <v>2987.68829</v>
      </c>
      <c r="K34" s="211">
        <f t="shared" si="0"/>
        <v>130.52288747483271</v>
      </c>
    </row>
    <row r="35" spans="1:11" s="30" customFormat="1" ht="64.5" customHeight="1">
      <c r="A35" s="31" t="s">
        <v>380</v>
      </c>
      <c r="B35" s="31" t="s">
        <v>31</v>
      </c>
      <c r="C35" s="31" t="s">
        <v>399</v>
      </c>
      <c r="D35" s="31" t="s">
        <v>400</v>
      </c>
      <c r="E35" s="31" t="s">
        <v>32</v>
      </c>
      <c r="F35" s="43" t="s">
        <v>40</v>
      </c>
      <c r="G35" s="80">
        <f>G36+G37</f>
        <v>2496</v>
      </c>
      <c r="H35" s="80">
        <f>H36+H37</f>
        <v>0</v>
      </c>
      <c r="I35" s="320">
        <f>I36+I37</f>
        <v>2289.01486</v>
      </c>
      <c r="J35" s="318">
        <f>J36+J37</f>
        <v>2987.68829</v>
      </c>
      <c r="K35" s="230">
        <f t="shared" si="0"/>
        <v>130.52288747483271</v>
      </c>
    </row>
    <row r="36" spans="1:11" ht="57" customHeight="1">
      <c r="A36" s="33" t="s">
        <v>380</v>
      </c>
      <c r="B36" s="33" t="s">
        <v>41</v>
      </c>
      <c r="C36" s="33" t="s">
        <v>357</v>
      </c>
      <c r="D36" s="33" t="s">
        <v>400</v>
      </c>
      <c r="E36" s="33" t="s">
        <v>32</v>
      </c>
      <c r="F36" s="47" t="s">
        <v>300</v>
      </c>
      <c r="G36" s="81">
        <v>2300</v>
      </c>
      <c r="H36" s="81"/>
      <c r="I36" s="319">
        <v>2089.01486</v>
      </c>
      <c r="J36" s="317">
        <v>2825.79028</v>
      </c>
      <c r="K36" s="211">
        <f t="shared" si="0"/>
        <v>135.26903681288317</v>
      </c>
    </row>
    <row r="37" spans="1:11" ht="56.25" customHeight="1">
      <c r="A37" s="33" t="s">
        <v>380</v>
      </c>
      <c r="B37" s="33" t="s">
        <v>42</v>
      </c>
      <c r="C37" s="33" t="s">
        <v>357</v>
      </c>
      <c r="D37" s="33" t="s">
        <v>400</v>
      </c>
      <c r="E37" s="33" t="s">
        <v>32</v>
      </c>
      <c r="F37" s="74" t="s">
        <v>301</v>
      </c>
      <c r="G37" s="81">
        <v>196</v>
      </c>
      <c r="H37" s="81"/>
      <c r="I37" s="319">
        <v>200</v>
      </c>
      <c r="J37" s="317">
        <v>161.89801</v>
      </c>
      <c r="K37" s="211">
        <f t="shared" si="0"/>
        <v>80.949005</v>
      </c>
    </row>
    <row r="38" spans="1:11" ht="27.75" customHeight="1" hidden="1">
      <c r="A38" s="33" t="s">
        <v>380</v>
      </c>
      <c r="B38" s="33" t="s">
        <v>302</v>
      </c>
      <c r="C38" s="33" t="s">
        <v>357</v>
      </c>
      <c r="D38" s="33" t="s">
        <v>400</v>
      </c>
      <c r="E38" s="33" t="s">
        <v>32</v>
      </c>
      <c r="F38" s="74" t="s">
        <v>115</v>
      </c>
      <c r="G38" s="81">
        <v>0</v>
      </c>
      <c r="H38" s="81">
        <v>0</v>
      </c>
      <c r="I38" s="261">
        <v>0</v>
      </c>
      <c r="J38" s="213">
        <v>0</v>
      </c>
      <c r="K38" s="211" t="e">
        <f t="shared" si="0"/>
        <v>#DIV/0!</v>
      </c>
    </row>
    <row r="39" spans="1:11" ht="28.5" customHeight="1" hidden="1">
      <c r="A39" s="33" t="s">
        <v>380</v>
      </c>
      <c r="B39" s="33" t="s">
        <v>303</v>
      </c>
      <c r="C39" s="33" t="s">
        <v>357</v>
      </c>
      <c r="D39" s="33" t="s">
        <v>400</v>
      </c>
      <c r="E39" s="33" t="s">
        <v>32</v>
      </c>
      <c r="F39" s="74" t="s">
        <v>116</v>
      </c>
      <c r="G39" s="81">
        <v>0</v>
      </c>
      <c r="H39" s="81">
        <v>0</v>
      </c>
      <c r="I39" s="261">
        <v>0</v>
      </c>
      <c r="J39" s="213">
        <v>0</v>
      </c>
      <c r="K39" s="211" t="e">
        <f t="shared" si="0"/>
        <v>#DIV/0!</v>
      </c>
    </row>
    <row r="40" spans="1:11" s="49" customFormat="1" ht="54" customHeight="1" hidden="1">
      <c r="A40" s="38" t="s">
        <v>380</v>
      </c>
      <c r="B40" s="38" t="s">
        <v>43</v>
      </c>
      <c r="C40" s="38" t="s">
        <v>357</v>
      </c>
      <c r="D40" s="38" t="s">
        <v>400</v>
      </c>
      <c r="E40" s="38" t="s">
        <v>32</v>
      </c>
      <c r="F40" s="48" t="s">
        <v>118</v>
      </c>
      <c r="G40" s="82">
        <v>0</v>
      </c>
      <c r="H40" s="82">
        <v>0</v>
      </c>
      <c r="I40" s="234">
        <v>0</v>
      </c>
      <c r="J40" s="235">
        <v>0</v>
      </c>
      <c r="K40" s="211" t="e">
        <f t="shared" si="0"/>
        <v>#DIV/0!</v>
      </c>
    </row>
    <row r="41" spans="1:11" s="46" customFormat="1" ht="27" customHeight="1">
      <c r="A41" s="41" t="s">
        <v>44</v>
      </c>
      <c r="B41" s="41" t="s">
        <v>398</v>
      </c>
      <c r="C41" s="41" t="s">
        <v>399</v>
      </c>
      <c r="D41" s="41" t="s">
        <v>400</v>
      </c>
      <c r="E41" s="41" t="s">
        <v>401</v>
      </c>
      <c r="F41" s="37" t="s">
        <v>45</v>
      </c>
      <c r="G41" s="73">
        <f aca="true" t="shared" si="1" ref="G41:J43">G42</f>
        <v>110</v>
      </c>
      <c r="H41" s="73">
        <f t="shared" si="1"/>
        <v>0</v>
      </c>
      <c r="I41" s="261">
        <f t="shared" si="1"/>
        <v>110</v>
      </c>
      <c r="J41" s="270">
        <f t="shared" si="1"/>
        <v>64.68</v>
      </c>
      <c r="K41" s="211">
        <f t="shared" si="0"/>
        <v>58.80000000000001</v>
      </c>
    </row>
    <row r="42" spans="1:11" s="30" customFormat="1" ht="12.75">
      <c r="A42" s="38" t="s">
        <v>44</v>
      </c>
      <c r="B42" s="38" t="s">
        <v>46</v>
      </c>
      <c r="C42" s="38" t="s">
        <v>399</v>
      </c>
      <c r="D42" s="38" t="s">
        <v>400</v>
      </c>
      <c r="E42" s="38" t="s">
        <v>47</v>
      </c>
      <c r="F42" s="39" t="s">
        <v>48</v>
      </c>
      <c r="G42" s="80">
        <f t="shared" si="1"/>
        <v>110</v>
      </c>
      <c r="H42" s="80">
        <f t="shared" si="1"/>
        <v>0</v>
      </c>
      <c r="I42" s="234">
        <f t="shared" si="1"/>
        <v>110</v>
      </c>
      <c r="J42" s="322">
        <f t="shared" si="1"/>
        <v>64.68</v>
      </c>
      <c r="K42" s="230">
        <f t="shared" si="0"/>
        <v>58.80000000000001</v>
      </c>
    </row>
    <row r="43" spans="1:11" ht="12.75">
      <c r="A43" s="41" t="s">
        <v>44</v>
      </c>
      <c r="B43" s="41" t="s">
        <v>49</v>
      </c>
      <c r="C43" s="41" t="s">
        <v>399</v>
      </c>
      <c r="D43" s="41" t="s">
        <v>400</v>
      </c>
      <c r="E43" s="41" t="s">
        <v>47</v>
      </c>
      <c r="F43" s="50" t="s">
        <v>50</v>
      </c>
      <c r="G43" s="81">
        <f t="shared" si="1"/>
        <v>110</v>
      </c>
      <c r="H43" s="81">
        <f t="shared" si="1"/>
        <v>0</v>
      </c>
      <c r="I43" s="261">
        <f>I44+I45</f>
        <v>110</v>
      </c>
      <c r="J43" s="270">
        <f>J44+J45</f>
        <v>64.68</v>
      </c>
      <c r="K43" s="211">
        <f t="shared" si="0"/>
        <v>58.80000000000001</v>
      </c>
    </row>
    <row r="44" spans="1:11" ht="27" customHeight="1">
      <c r="A44" s="41" t="s">
        <v>44</v>
      </c>
      <c r="B44" s="41" t="s">
        <v>51</v>
      </c>
      <c r="C44" s="41" t="s">
        <v>357</v>
      </c>
      <c r="D44" s="41" t="s">
        <v>400</v>
      </c>
      <c r="E44" s="41" t="s">
        <v>47</v>
      </c>
      <c r="F44" s="50" t="s">
        <v>304</v>
      </c>
      <c r="G44" s="81">
        <v>110</v>
      </c>
      <c r="H44" s="81"/>
      <c r="I44" s="261">
        <v>110</v>
      </c>
      <c r="J44" s="321">
        <v>64.68</v>
      </c>
      <c r="K44" s="211">
        <f t="shared" si="0"/>
        <v>58.80000000000001</v>
      </c>
    </row>
    <row r="45" spans="1:11" ht="18" customHeight="1">
      <c r="A45" s="41" t="s">
        <v>44</v>
      </c>
      <c r="B45" s="41" t="s">
        <v>305</v>
      </c>
      <c r="C45" s="41" t="s">
        <v>357</v>
      </c>
      <c r="D45" s="41" t="s">
        <v>400</v>
      </c>
      <c r="E45" s="41" t="s">
        <v>47</v>
      </c>
      <c r="F45" s="50" t="s">
        <v>119</v>
      </c>
      <c r="G45" s="81">
        <v>0</v>
      </c>
      <c r="H45" s="81">
        <v>0</v>
      </c>
      <c r="I45" s="355">
        <v>0</v>
      </c>
      <c r="J45" s="321">
        <v>0</v>
      </c>
      <c r="K45" s="211"/>
    </row>
    <row r="46" spans="1:11" ht="26.25" customHeight="1">
      <c r="A46" s="33" t="s">
        <v>52</v>
      </c>
      <c r="B46" s="33" t="s">
        <v>398</v>
      </c>
      <c r="C46" s="33" t="s">
        <v>399</v>
      </c>
      <c r="D46" s="33" t="s">
        <v>400</v>
      </c>
      <c r="E46" s="33" t="s">
        <v>401</v>
      </c>
      <c r="F46" s="47" t="s">
        <v>53</v>
      </c>
      <c r="G46" s="73">
        <f>G55+G48</f>
        <v>550</v>
      </c>
      <c r="H46" s="73">
        <f>H55+H48</f>
        <v>0</v>
      </c>
      <c r="I46" s="270">
        <f>I55+I48</f>
        <v>200</v>
      </c>
      <c r="J46" s="321">
        <f>J55+J48</f>
        <v>255.33893</v>
      </c>
      <c r="K46" s="211">
        <f t="shared" si="0"/>
        <v>127.669465</v>
      </c>
    </row>
    <row r="47" spans="1:11" ht="27.75" customHeight="1" hidden="1">
      <c r="A47" s="33" t="s">
        <v>52</v>
      </c>
      <c r="B47" s="33" t="s">
        <v>59</v>
      </c>
      <c r="C47" s="33" t="s">
        <v>357</v>
      </c>
      <c r="D47" s="33" t="s">
        <v>400</v>
      </c>
      <c r="E47" s="33" t="s">
        <v>103</v>
      </c>
      <c r="F47" s="94" t="s">
        <v>120</v>
      </c>
      <c r="G47" s="81">
        <v>0</v>
      </c>
      <c r="H47" s="81">
        <v>0</v>
      </c>
      <c r="I47" s="270">
        <v>0</v>
      </c>
      <c r="J47" s="321">
        <v>0</v>
      </c>
      <c r="K47" s="211" t="e">
        <f t="shared" si="0"/>
        <v>#DIV/0!</v>
      </c>
    </row>
    <row r="48" spans="1:11" ht="63" customHeight="1" hidden="1">
      <c r="A48" s="33" t="s">
        <v>52</v>
      </c>
      <c r="B48" s="33" t="s">
        <v>102</v>
      </c>
      <c r="C48" s="33" t="s">
        <v>357</v>
      </c>
      <c r="D48" s="33" t="s">
        <v>400</v>
      </c>
      <c r="E48" s="33" t="s">
        <v>103</v>
      </c>
      <c r="F48" s="47" t="s">
        <v>306</v>
      </c>
      <c r="G48" s="81">
        <v>0</v>
      </c>
      <c r="H48" s="81">
        <v>0</v>
      </c>
      <c r="I48" s="270">
        <v>0</v>
      </c>
      <c r="J48" s="321">
        <v>0</v>
      </c>
      <c r="K48" s="211" t="e">
        <f t="shared" si="0"/>
        <v>#DIV/0!</v>
      </c>
    </row>
    <row r="49" spans="1:11" ht="69" customHeight="1" hidden="1">
      <c r="A49" s="33" t="s">
        <v>52</v>
      </c>
      <c r="B49" s="33" t="s">
        <v>307</v>
      </c>
      <c r="C49" s="33" t="s">
        <v>357</v>
      </c>
      <c r="D49" s="33" t="s">
        <v>400</v>
      </c>
      <c r="E49" s="33" t="s">
        <v>103</v>
      </c>
      <c r="F49" s="94" t="s">
        <v>122</v>
      </c>
      <c r="G49" s="81">
        <v>0</v>
      </c>
      <c r="H49" s="81">
        <v>0</v>
      </c>
      <c r="I49" s="270">
        <v>0</v>
      </c>
      <c r="J49" s="321">
        <v>0</v>
      </c>
      <c r="K49" s="211" t="e">
        <f t="shared" si="0"/>
        <v>#DIV/0!</v>
      </c>
    </row>
    <row r="50" spans="1:11" ht="69" customHeight="1" hidden="1">
      <c r="A50" s="33" t="s">
        <v>52</v>
      </c>
      <c r="B50" s="33" t="s">
        <v>102</v>
      </c>
      <c r="C50" s="33" t="s">
        <v>357</v>
      </c>
      <c r="D50" s="33" t="s">
        <v>400</v>
      </c>
      <c r="E50" s="33" t="s">
        <v>308</v>
      </c>
      <c r="F50" s="94" t="s">
        <v>123</v>
      </c>
      <c r="G50" s="81">
        <v>0</v>
      </c>
      <c r="H50" s="81">
        <v>0</v>
      </c>
      <c r="I50" s="270">
        <v>0</v>
      </c>
      <c r="J50" s="321">
        <v>0</v>
      </c>
      <c r="K50" s="211" t="e">
        <f t="shared" si="0"/>
        <v>#DIV/0!</v>
      </c>
    </row>
    <row r="51" spans="1:11" ht="70.5" customHeight="1" hidden="1">
      <c r="A51" s="33" t="s">
        <v>52</v>
      </c>
      <c r="B51" s="33" t="s">
        <v>307</v>
      </c>
      <c r="C51" s="33" t="s">
        <v>357</v>
      </c>
      <c r="D51" s="33" t="s">
        <v>400</v>
      </c>
      <c r="E51" s="33" t="s">
        <v>308</v>
      </c>
      <c r="F51" s="94" t="s">
        <v>123</v>
      </c>
      <c r="G51" s="81">
        <v>0</v>
      </c>
      <c r="H51" s="81">
        <v>0</v>
      </c>
      <c r="I51" s="270">
        <v>0</v>
      </c>
      <c r="J51" s="321">
        <v>0</v>
      </c>
      <c r="K51" s="211" t="e">
        <f t="shared" si="0"/>
        <v>#DIV/0!</v>
      </c>
    </row>
    <row r="52" spans="1:11" ht="42.75" customHeight="1" hidden="1">
      <c r="A52" s="33" t="s">
        <v>52</v>
      </c>
      <c r="B52" s="33" t="s">
        <v>309</v>
      </c>
      <c r="C52" s="33" t="s">
        <v>357</v>
      </c>
      <c r="D52" s="33" t="s">
        <v>400</v>
      </c>
      <c r="E52" s="33" t="s">
        <v>103</v>
      </c>
      <c r="F52" s="94" t="s">
        <v>124</v>
      </c>
      <c r="G52" s="81">
        <v>0</v>
      </c>
      <c r="H52" s="81">
        <v>0</v>
      </c>
      <c r="I52" s="270">
        <v>0</v>
      </c>
      <c r="J52" s="321">
        <v>0</v>
      </c>
      <c r="K52" s="211" t="e">
        <f t="shared" si="0"/>
        <v>#DIV/0!</v>
      </c>
    </row>
    <row r="53" spans="1:11" ht="40.5" customHeight="1" hidden="1">
      <c r="A53" s="33" t="s">
        <v>52</v>
      </c>
      <c r="B53" s="33" t="s">
        <v>309</v>
      </c>
      <c r="C53" s="33" t="s">
        <v>357</v>
      </c>
      <c r="D53" s="33" t="s">
        <v>400</v>
      </c>
      <c r="E53" s="33" t="s">
        <v>308</v>
      </c>
      <c r="F53" s="94" t="s">
        <v>125</v>
      </c>
      <c r="G53" s="81">
        <v>0</v>
      </c>
      <c r="H53" s="81">
        <v>0</v>
      </c>
      <c r="I53" s="270">
        <v>0</v>
      </c>
      <c r="J53" s="321">
        <v>0</v>
      </c>
      <c r="K53" s="211" t="e">
        <f t="shared" si="0"/>
        <v>#DIV/0!</v>
      </c>
    </row>
    <row r="54" spans="1:11" ht="26.25" customHeight="1" hidden="1">
      <c r="A54" s="33" t="s">
        <v>52</v>
      </c>
      <c r="B54" s="33" t="s">
        <v>23</v>
      </c>
      <c r="C54" s="33" t="s">
        <v>357</v>
      </c>
      <c r="D54" s="33" t="s">
        <v>400</v>
      </c>
      <c r="E54" s="33" t="s">
        <v>310</v>
      </c>
      <c r="F54" s="94" t="s">
        <v>126</v>
      </c>
      <c r="G54" s="81">
        <v>0</v>
      </c>
      <c r="H54" s="81">
        <v>0</v>
      </c>
      <c r="I54" s="270">
        <v>0</v>
      </c>
      <c r="J54" s="321">
        <v>0</v>
      </c>
      <c r="K54" s="211" t="e">
        <f t="shared" si="0"/>
        <v>#DIV/0!</v>
      </c>
    </row>
    <row r="55" spans="1:11" ht="41.25" customHeight="1">
      <c r="A55" s="33" t="s">
        <v>52</v>
      </c>
      <c r="B55" s="33" t="s">
        <v>17</v>
      </c>
      <c r="C55" s="33" t="s">
        <v>357</v>
      </c>
      <c r="D55" s="33" t="s">
        <v>400</v>
      </c>
      <c r="E55" s="33" t="s">
        <v>54</v>
      </c>
      <c r="F55" s="47" t="s">
        <v>311</v>
      </c>
      <c r="G55" s="81">
        <v>550</v>
      </c>
      <c r="H55" s="81"/>
      <c r="I55" s="270">
        <v>200</v>
      </c>
      <c r="J55" s="321">
        <v>255.33893</v>
      </c>
      <c r="K55" s="211">
        <f t="shared" si="0"/>
        <v>127.669465</v>
      </c>
    </row>
    <row r="56" spans="1:11" s="46" customFormat="1" ht="16.5" customHeight="1">
      <c r="A56" s="33" t="s">
        <v>104</v>
      </c>
      <c r="B56" s="33" t="s">
        <v>398</v>
      </c>
      <c r="C56" s="33" t="s">
        <v>399</v>
      </c>
      <c r="D56" s="33" t="s">
        <v>400</v>
      </c>
      <c r="E56" s="33" t="s">
        <v>401</v>
      </c>
      <c r="F56" s="47" t="s">
        <v>105</v>
      </c>
      <c r="G56" s="73">
        <f>G65</f>
        <v>5</v>
      </c>
      <c r="H56" s="73">
        <f>H65</f>
        <v>0</v>
      </c>
      <c r="I56" s="270">
        <f>I65</f>
        <v>153.5</v>
      </c>
      <c r="J56" s="321">
        <f>J65+J61</f>
        <v>305.55817</v>
      </c>
      <c r="K56" s="211">
        <f t="shared" si="0"/>
        <v>199.06069706840393</v>
      </c>
    </row>
    <row r="57" spans="1:11" s="46" customFormat="1" ht="42.75" customHeight="1" hidden="1">
      <c r="A57" s="33" t="s">
        <v>104</v>
      </c>
      <c r="B57" s="33" t="s">
        <v>312</v>
      </c>
      <c r="C57" s="33" t="s">
        <v>357</v>
      </c>
      <c r="D57" s="33" t="s">
        <v>400</v>
      </c>
      <c r="E57" s="33" t="s">
        <v>108</v>
      </c>
      <c r="F57" s="94" t="s">
        <v>146</v>
      </c>
      <c r="G57" s="81"/>
      <c r="H57" s="81"/>
      <c r="I57" s="261"/>
      <c r="J57" s="213"/>
      <c r="K57" s="211" t="e">
        <f t="shared" si="0"/>
        <v>#DIV/0!</v>
      </c>
    </row>
    <row r="58" spans="1:11" s="46" customFormat="1" ht="55.5" customHeight="1" hidden="1">
      <c r="A58" s="33" t="s">
        <v>104</v>
      </c>
      <c r="B58" s="33" t="s">
        <v>313</v>
      </c>
      <c r="C58" s="33" t="s">
        <v>357</v>
      </c>
      <c r="D58" s="33" t="s">
        <v>400</v>
      </c>
      <c r="E58" s="33" t="s">
        <v>108</v>
      </c>
      <c r="F58" s="94" t="s">
        <v>147</v>
      </c>
      <c r="G58" s="81"/>
      <c r="H58" s="81"/>
      <c r="I58" s="261"/>
      <c r="J58" s="213"/>
      <c r="K58" s="211" t="e">
        <f t="shared" si="0"/>
        <v>#DIV/0!</v>
      </c>
    </row>
    <row r="59" spans="1:11" s="46" customFormat="1" ht="41.25" customHeight="1" hidden="1">
      <c r="A59" s="33" t="s">
        <v>104</v>
      </c>
      <c r="B59" s="33" t="s">
        <v>314</v>
      </c>
      <c r="C59" s="33" t="s">
        <v>357</v>
      </c>
      <c r="D59" s="33" t="s">
        <v>400</v>
      </c>
      <c r="E59" s="33" t="s">
        <v>108</v>
      </c>
      <c r="F59" s="94" t="s">
        <v>148</v>
      </c>
      <c r="G59" s="81"/>
      <c r="H59" s="81"/>
      <c r="I59" s="261"/>
      <c r="J59" s="213"/>
      <c r="K59" s="211" t="e">
        <f t="shared" si="0"/>
        <v>#DIV/0!</v>
      </c>
    </row>
    <row r="60" spans="1:11" s="46" customFormat="1" ht="43.5" customHeight="1" hidden="1">
      <c r="A60" s="33" t="s">
        <v>104</v>
      </c>
      <c r="B60" s="33" t="s">
        <v>315</v>
      </c>
      <c r="C60" s="33" t="s">
        <v>357</v>
      </c>
      <c r="D60" s="33" t="s">
        <v>400</v>
      </c>
      <c r="E60" s="33" t="s">
        <v>108</v>
      </c>
      <c r="F60" s="94" t="s">
        <v>149</v>
      </c>
      <c r="G60" s="81"/>
      <c r="H60" s="81"/>
      <c r="I60" s="261"/>
      <c r="J60" s="213"/>
      <c r="K60" s="211" t="e">
        <f t="shared" si="0"/>
        <v>#DIV/0!</v>
      </c>
    </row>
    <row r="61" spans="1:11" s="46" customFormat="1" ht="55.5" customHeight="1" hidden="1">
      <c r="A61" s="33" t="s">
        <v>104</v>
      </c>
      <c r="B61" s="33" t="s">
        <v>316</v>
      </c>
      <c r="C61" s="33" t="s">
        <v>357</v>
      </c>
      <c r="D61" s="33" t="s">
        <v>400</v>
      </c>
      <c r="E61" s="33" t="s">
        <v>108</v>
      </c>
      <c r="F61" s="106" t="s">
        <v>321</v>
      </c>
      <c r="G61" s="81"/>
      <c r="H61" s="81"/>
      <c r="I61" s="261"/>
      <c r="J61" s="213">
        <v>0</v>
      </c>
      <c r="K61" s="211" t="e">
        <f t="shared" si="0"/>
        <v>#DIV/0!</v>
      </c>
    </row>
    <row r="62" spans="1:11" s="46" customFormat="1" ht="54" customHeight="1" hidden="1">
      <c r="A62" s="33" t="s">
        <v>104</v>
      </c>
      <c r="B62" s="33" t="s">
        <v>322</v>
      </c>
      <c r="C62" s="33" t="s">
        <v>357</v>
      </c>
      <c r="D62" s="33" t="s">
        <v>400</v>
      </c>
      <c r="E62" s="33" t="s">
        <v>108</v>
      </c>
      <c r="F62" s="94" t="s">
        <v>150</v>
      </c>
      <c r="G62" s="81"/>
      <c r="H62" s="81"/>
      <c r="I62" s="261"/>
      <c r="J62" s="213"/>
      <c r="K62" s="211" t="e">
        <f t="shared" si="0"/>
        <v>#DIV/0!</v>
      </c>
    </row>
    <row r="63" spans="1:11" s="46" customFormat="1" ht="69" customHeight="1" hidden="1">
      <c r="A63" s="33" t="s">
        <v>104</v>
      </c>
      <c r="B63" s="33" t="s">
        <v>323</v>
      </c>
      <c r="C63" s="33" t="s">
        <v>357</v>
      </c>
      <c r="D63" s="33" t="s">
        <v>400</v>
      </c>
      <c r="E63" s="33" t="s">
        <v>108</v>
      </c>
      <c r="F63" s="94" t="s">
        <v>151</v>
      </c>
      <c r="G63" s="81"/>
      <c r="H63" s="81"/>
      <c r="I63" s="261"/>
      <c r="J63" s="213"/>
      <c r="K63" s="211" t="e">
        <f t="shared" si="0"/>
        <v>#DIV/0!</v>
      </c>
    </row>
    <row r="64" spans="1:11" s="46" customFormat="1" ht="68.25" customHeight="1" hidden="1">
      <c r="A64" s="33" t="s">
        <v>104</v>
      </c>
      <c r="B64" s="33" t="s">
        <v>324</v>
      </c>
      <c r="C64" s="33" t="s">
        <v>348</v>
      </c>
      <c r="D64" s="33" t="s">
        <v>400</v>
      </c>
      <c r="E64" s="33" t="s">
        <v>108</v>
      </c>
      <c r="F64" s="94" t="s">
        <v>151</v>
      </c>
      <c r="G64" s="81"/>
      <c r="H64" s="81"/>
      <c r="I64" s="261"/>
      <c r="J64" s="213"/>
      <c r="K64" s="211" t="e">
        <f t="shared" si="0"/>
        <v>#DIV/0!</v>
      </c>
    </row>
    <row r="65" spans="1:11" ht="25.5" customHeight="1">
      <c r="A65" s="31" t="s">
        <v>104</v>
      </c>
      <c r="B65" s="31" t="s">
        <v>106</v>
      </c>
      <c r="C65" s="31" t="s">
        <v>399</v>
      </c>
      <c r="D65" s="31" t="s">
        <v>400</v>
      </c>
      <c r="E65" s="31" t="s">
        <v>401</v>
      </c>
      <c r="F65" s="75" t="s">
        <v>333</v>
      </c>
      <c r="G65" s="80">
        <f>G66</f>
        <v>5</v>
      </c>
      <c r="H65" s="80">
        <f>H66</f>
        <v>0</v>
      </c>
      <c r="I65" s="322">
        <f>I66</f>
        <v>153.5</v>
      </c>
      <c r="J65" s="323">
        <f>J66</f>
        <v>305.55817</v>
      </c>
      <c r="K65" s="230">
        <f t="shared" si="0"/>
        <v>199.06069706840393</v>
      </c>
    </row>
    <row r="66" spans="1:11" ht="26.25" customHeight="1">
      <c r="A66" s="33" t="s">
        <v>104</v>
      </c>
      <c r="B66" s="33" t="s">
        <v>107</v>
      </c>
      <c r="C66" s="33" t="s">
        <v>357</v>
      </c>
      <c r="D66" s="33" t="s">
        <v>400</v>
      </c>
      <c r="E66" s="33" t="s">
        <v>108</v>
      </c>
      <c r="F66" s="47" t="s">
        <v>152</v>
      </c>
      <c r="G66" s="81">
        <v>5</v>
      </c>
      <c r="H66" s="81"/>
      <c r="I66" s="270">
        <v>153.5</v>
      </c>
      <c r="J66" s="321">
        <v>305.55817</v>
      </c>
      <c r="K66" s="211">
        <f t="shared" si="0"/>
        <v>199.06069706840393</v>
      </c>
    </row>
    <row r="67" spans="1:11" s="46" customFormat="1" ht="12.75">
      <c r="A67" s="33" t="s">
        <v>55</v>
      </c>
      <c r="B67" s="33" t="s">
        <v>398</v>
      </c>
      <c r="C67" s="33" t="s">
        <v>399</v>
      </c>
      <c r="D67" s="33" t="s">
        <v>400</v>
      </c>
      <c r="E67" s="33" t="s">
        <v>401</v>
      </c>
      <c r="F67" s="47" t="s">
        <v>56</v>
      </c>
      <c r="G67" s="73">
        <f>G68+G70</f>
        <v>0</v>
      </c>
      <c r="H67" s="73">
        <f>H68+H70</f>
        <v>0</v>
      </c>
      <c r="I67" s="261">
        <f>I68+I70</f>
        <v>0</v>
      </c>
      <c r="J67" s="317">
        <f>J68+J70</f>
        <v>0</v>
      </c>
      <c r="K67" s="211">
        <v>0</v>
      </c>
    </row>
    <row r="68" spans="1:11" ht="12.75">
      <c r="A68" s="31" t="s">
        <v>55</v>
      </c>
      <c r="B68" s="31" t="s">
        <v>46</v>
      </c>
      <c r="C68" s="31" t="s">
        <v>357</v>
      </c>
      <c r="D68" s="31" t="s">
        <v>400</v>
      </c>
      <c r="E68" s="31" t="s">
        <v>57</v>
      </c>
      <c r="F68" s="75" t="s">
        <v>58</v>
      </c>
      <c r="G68" s="80">
        <f>G69</f>
        <v>0</v>
      </c>
      <c r="H68" s="80">
        <f>H69</f>
        <v>0</v>
      </c>
      <c r="I68" s="234">
        <f>I69</f>
        <v>0</v>
      </c>
      <c r="J68" s="318">
        <f>J69</f>
        <v>0</v>
      </c>
      <c r="K68" s="230">
        <v>0</v>
      </c>
    </row>
    <row r="69" spans="1:11" ht="15" customHeight="1">
      <c r="A69" s="33" t="s">
        <v>55</v>
      </c>
      <c r="B69" s="33" t="s">
        <v>59</v>
      </c>
      <c r="C69" s="33" t="s">
        <v>357</v>
      </c>
      <c r="D69" s="33" t="s">
        <v>400</v>
      </c>
      <c r="E69" s="33" t="s">
        <v>57</v>
      </c>
      <c r="F69" s="47" t="s">
        <v>153</v>
      </c>
      <c r="G69" s="81"/>
      <c r="H69" s="81"/>
      <c r="I69" s="261">
        <v>0</v>
      </c>
      <c r="J69" s="317">
        <v>0</v>
      </c>
      <c r="K69" s="211">
        <v>0</v>
      </c>
    </row>
    <row r="70" spans="1:11" ht="12.75" customHeight="1">
      <c r="A70" s="33" t="s">
        <v>55</v>
      </c>
      <c r="B70" s="33" t="s">
        <v>60</v>
      </c>
      <c r="C70" s="33" t="s">
        <v>357</v>
      </c>
      <c r="D70" s="33" t="s">
        <v>400</v>
      </c>
      <c r="E70" s="33" t="s">
        <v>57</v>
      </c>
      <c r="F70" s="47" t="s">
        <v>325</v>
      </c>
      <c r="G70" s="81"/>
      <c r="H70" s="81"/>
      <c r="I70" s="261">
        <v>0</v>
      </c>
      <c r="J70" s="317">
        <v>0</v>
      </c>
      <c r="K70" s="211">
        <v>0</v>
      </c>
    </row>
    <row r="71" spans="1:11" s="46" customFormat="1" ht="14.25" customHeight="1">
      <c r="A71" s="377" t="s">
        <v>61</v>
      </c>
      <c r="B71" s="378"/>
      <c r="C71" s="378"/>
      <c r="D71" s="378"/>
      <c r="E71" s="378"/>
      <c r="F71" s="379"/>
      <c r="G71" s="76">
        <f>G10+G16+G22+G26+G34+G41+G46+G56+G67</f>
        <v>15310</v>
      </c>
      <c r="H71" s="76">
        <f>H10+H16+H22+H26+H34+H41+H46+H56+H67</f>
        <v>0</v>
      </c>
      <c r="I71" s="328">
        <f>I10+I16+I22+I26+I34+I41+I46+I56+I67</f>
        <v>16226.56881</v>
      </c>
      <c r="J71" s="328">
        <f>J10+J16+J22+J26+J34+J41+J46+J56+J67+J31</f>
        <v>16830.79024</v>
      </c>
      <c r="K71" s="215">
        <f t="shared" si="0"/>
        <v>103.72365493330686</v>
      </c>
    </row>
    <row r="72" spans="1:11" s="46" customFormat="1" ht="12.75">
      <c r="A72" s="380" t="s">
        <v>428</v>
      </c>
      <c r="B72" s="380"/>
      <c r="C72" s="380"/>
      <c r="D72" s="380"/>
      <c r="E72" s="380"/>
      <c r="F72" s="380"/>
      <c r="G72" s="77">
        <f>G74+G80+G90+G103+G111</f>
        <v>7739</v>
      </c>
      <c r="H72" s="77">
        <f>H74+H80+H90+H103+H111</f>
        <v>3178.2</v>
      </c>
      <c r="I72" s="329">
        <f>I73</f>
        <v>31082.573899999996</v>
      </c>
      <c r="J72" s="329">
        <f>J73</f>
        <v>22585.081899999997</v>
      </c>
      <c r="K72" s="215">
        <f t="shared" si="0"/>
        <v>72.66155619113641</v>
      </c>
    </row>
    <row r="73" spans="1:11" s="46" customFormat="1" ht="25.5">
      <c r="A73" s="206">
        <v>202</v>
      </c>
      <c r="B73" s="148" t="s">
        <v>398</v>
      </c>
      <c r="C73" s="148" t="s">
        <v>399</v>
      </c>
      <c r="D73" s="148" t="s">
        <v>400</v>
      </c>
      <c r="E73" s="148" t="s">
        <v>401</v>
      </c>
      <c r="F73" s="232" t="s">
        <v>429</v>
      </c>
      <c r="G73" s="83"/>
      <c r="H73" s="83"/>
      <c r="I73" s="326">
        <f>I74+I80+I90+I103</f>
        <v>31082.573899999996</v>
      </c>
      <c r="J73" s="326">
        <f>J74+J80+J90+J103</f>
        <v>22585.081899999997</v>
      </c>
      <c r="K73" s="211">
        <f t="shared" si="0"/>
        <v>72.66155619113641</v>
      </c>
    </row>
    <row r="74" spans="1:11" s="46" customFormat="1" ht="15.75" customHeight="1">
      <c r="A74" s="148" t="s">
        <v>62</v>
      </c>
      <c r="B74" s="148" t="s">
        <v>205</v>
      </c>
      <c r="C74" s="148" t="s">
        <v>399</v>
      </c>
      <c r="D74" s="148" t="s">
        <v>400</v>
      </c>
      <c r="E74" s="148" t="s">
        <v>489</v>
      </c>
      <c r="F74" s="233" t="s">
        <v>34</v>
      </c>
      <c r="G74" s="77">
        <f>G75+G76</f>
        <v>6975.6</v>
      </c>
      <c r="H74" s="77">
        <f>H75+H76</f>
        <v>0</v>
      </c>
      <c r="I74" s="236">
        <f>I75+I76+I77+I78+I79</f>
        <v>17524.1</v>
      </c>
      <c r="J74" s="236">
        <f>J75+J76+J77+J78+J79</f>
        <v>17524.1</v>
      </c>
      <c r="K74" s="211">
        <f t="shared" si="0"/>
        <v>100</v>
      </c>
    </row>
    <row r="75" spans="1:11" ht="25.5">
      <c r="A75" s="33" t="s">
        <v>62</v>
      </c>
      <c r="B75" s="33" t="s">
        <v>35</v>
      </c>
      <c r="C75" s="33" t="s">
        <v>357</v>
      </c>
      <c r="D75" s="33" t="s">
        <v>400</v>
      </c>
      <c r="E75" s="33" t="s">
        <v>489</v>
      </c>
      <c r="F75" s="94" t="s">
        <v>154</v>
      </c>
      <c r="G75" s="83">
        <v>6109.5</v>
      </c>
      <c r="H75" s="83"/>
      <c r="I75" s="236">
        <v>6039.1</v>
      </c>
      <c r="J75" s="237">
        <v>6039.1</v>
      </c>
      <c r="K75" s="211">
        <f aca="true" t="shared" si="2" ref="K75:K114">J75/I75*100</f>
        <v>100</v>
      </c>
    </row>
    <row r="76" spans="1:11" ht="26.25" customHeight="1">
      <c r="A76" s="33" t="s">
        <v>62</v>
      </c>
      <c r="B76" s="33" t="s">
        <v>36</v>
      </c>
      <c r="C76" s="33" t="s">
        <v>357</v>
      </c>
      <c r="D76" s="33" t="s">
        <v>400</v>
      </c>
      <c r="E76" s="33" t="s">
        <v>489</v>
      </c>
      <c r="F76" s="94" t="s">
        <v>155</v>
      </c>
      <c r="G76" s="83">
        <v>866.1</v>
      </c>
      <c r="H76" s="83"/>
      <c r="I76" s="236">
        <v>10153.9</v>
      </c>
      <c r="J76" s="237">
        <v>10153.9</v>
      </c>
      <c r="K76" s="211">
        <f t="shared" si="2"/>
        <v>100</v>
      </c>
    </row>
    <row r="77" spans="1:11" ht="26.25" customHeight="1">
      <c r="A77" s="33" t="s">
        <v>62</v>
      </c>
      <c r="B77" s="33" t="s">
        <v>467</v>
      </c>
      <c r="C77" s="33" t="s">
        <v>357</v>
      </c>
      <c r="D77" s="33" t="s">
        <v>400</v>
      </c>
      <c r="E77" s="33" t="s">
        <v>489</v>
      </c>
      <c r="F77" s="94" t="s">
        <v>468</v>
      </c>
      <c r="G77" s="83"/>
      <c r="H77" s="83"/>
      <c r="I77" s="236">
        <v>963.1</v>
      </c>
      <c r="J77" s="237">
        <v>963.1</v>
      </c>
      <c r="K77" s="211">
        <f t="shared" si="2"/>
        <v>100</v>
      </c>
    </row>
    <row r="78" spans="1:11" ht="26.25" customHeight="1">
      <c r="A78" s="33" t="s">
        <v>62</v>
      </c>
      <c r="B78" s="33" t="s">
        <v>539</v>
      </c>
      <c r="C78" s="33" t="s">
        <v>357</v>
      </c>
      <c r="D78" s="33" t="s">
        <v>400</v>
      </c>
      <c r="E78" s="33" t="s">
        <v>489</v>
      </c>
      <c r="F78" s="94" t="s">
        <v>540</v>
      </c>
      <c r="G78" s="83"/>
      <c r="H78" s="83"/>
      <c r="I78" s="236">
        <v>40.1</v>
      </c>
      <c r="J78" s="237">
        <v>40.1</v>
      </c>
      <c r="K78" s="211">
        <f t="shared" si="2"/>
        <v>100</v>
      </c>
    </row>
    <row r="79" spans="1:11" ht="26.25" customHeight="1">
      <c r="A79" s="33" t="s">
        <v>62</v>
      </c>
      <c r="B79" s="33" t="s">
        <v>541</v>
      </c>
      <c r="C79" s="33" t="s">
        <v>357</v>
      </c>
      <c r="D79" s="33" t="s">
        <v>400</v>
      </c>
      <c r="E79" s="33" t="s">
        <v>489</v>
      </c>
      <c r="F79" s="94" t="s">
        <v>542</v>
      </c>
      <c r="G79" s="83"/>
      <c r="H79" s="83"/>
      <c r="I79" s="236">
        <v>327.9</v>
      </c>
      <c r="J79" s="237">
        <v>327.9</v>
      </c>
      <c r="K79" s="211">
        <f t="shared" si="2"/>
        <v>100</v>
      </c>
    </row>
    <row r="80" spans="1:11" s="46" customFormat="1" ht="26.25" customHeight="1">
      <c r="A80" s="33" t="s">
        <v>62</v>
      </c>
      <c r="B80" s="33" t="s">
        <v>409</v>
      </c>
      <c r="C80" s="33" t="s">
        <v>399</v>
      </c>
      <c r="D80" s="33" t="s">
        <v>400</v>
      </c>
      <c r="E80" s="33" t="s">
        <v>489</v>
      </c>
      <c r="F80" s="51" t="s">
        <v>410</v>
      </c>
      <c r="G80" s="77">
        <f>G86</f>
        <v>0</v>
      </c>
      <c r="H80" s="77">
        <f>H86</f>
        <v>3178.2</v>
      </c>
      <c r="I80" s="326">
        <f>I81+I84+I86</f>
        <v>7277.93</v>
      </c>
      <c r="J80" s="326">
        <f>J81+J84+J86</f>
        <v>2308.788</v>
      </c>
      <c r="K80" s="211">
        <f t="shared" si="2"/>
        <v>31.72314105796566</v>
      </c>
    </row>
    <row r="81" spans="1:11" s="46" customFormat="1" ht="26.25" customHeight="1">
      <c r="A81" s="33" t="s">
        <v>62</v>
      </c>
      <c r="B81" s="33" t="s">
        <v>409</v>
      </c>
      <c r="C81" s="33" t="s">
        <v>399</v>
      </c>
      <c r="D81" s="33" t="s">
        <v>400</v>
      </c>
      <c r="E81" s="33" t="s">
        <v>489</v>
      </c>
      <c r="F81" s="51" t="s">
        <v>457</v>
      </c>
      <c r="G81" s="77"/>
      <c r="H81" s="77"/>
      <c r="I81" s="324">
        <f>I82</f>
        <v>2308.8</v>
      </c>
      <c r="J81" s="324">
        <f>J82</f>
        <v>2308.788</v>
      </c>
      <c r="K81" s="211">
        <f t="shared" si="2"/>
        <v>99.99948024948024</v>
      </c>
    </row>
    <row r="82" spans="1:11" s="46" customFormat="1" ht="26.25" customHeight="1">
      <c r="A82" s="33" t="s">
        <v>62</v>
      </c>
      <c r="B82" s="33" t="s">
        <v>469</v>
      </c>
      <c r="C82" s="33" t="s">
        <v>357</v>
      </c>
      <c r="D82" s="33" t="s">
        <v>400</v>
      </c>
      <c r="E82" s="33" t="s">
        <v>489</v>
      </c>
      <c r="F82" s="51" t="s">
        <v>470</v>
      </c>
      <c r="G82" s="77"/>
      <c r="H82" s="77"/>
      <c r="I82" s="324">
        <v>2308.8</v>
      </c>
      <c r="J82" s="324">
        <v>2308.788</v>
      </c>
      <c r="K82" s="211">
        <f t="shared" si="2"/>
        <v>99.99948024948024</v>
      </c>
    </row>
    <row r="83" spans="1:11" s="46" customFormat="1" ht="12.75" hidden="1">
      <c r="A83" s="33"/>
      <c r="B83" s="33"/>
      <c r="C83" s="33"/>
      <c r="D83" s="33"/>
      <c r="E83" s="33"/>
      <c r="F83" s="313"/>
      <c r="G83" s="77"/>
      <c r="H83" s="77"/>
      <c r="I83" s="324"/>
      <c r="J83" s="324"/>
      <c r="K83" s="211"/>
    </row>
    <row r="84" spans="1:11" s="46" customFormat="1" ht="25.5">
      <c r="A84" s="33" t="s">
        <v>62</v>
      </c>
      <c r="B84" s="33" t="s">
        <v>409</v>
      </c>
      <c r="C84" s="33" t="s">
        <v>399</v>
      </c>
      <c r="D84" s="33" t="s">
        <v>400</v>
      </c>
      <c r="E84" s="33" t="s">
        <v>489</v>
      </c>
      <c r="F84" s="325" t="s">
        <v>472</v>
      </c>
      <c r="G84" s="77"/>
      <c r="H84" s="77"/>
      <c r="I84" s="324">
        <f>I85</f>
        <v>4969.13</v>
      </c>
      <c r="J84" s="324">
        <f>J85</f>
        <v>0</v>
      </c>
      <c r="K84" s="211">
        <f t="shared" si="2"/>
        <v>0</v>
      </c>
    </row>
    <row r="85" spans="1:11" s="46" customFormat="1" ht="25.5">
      <c r="A85" s="33" t="s">
        <v>62</v>
      </c>
      <c r="B85" s="33" t="s">
        <v>471</v>
      </c>
      <c r="C85" s="33" t="s">
        <v>357</v>
      </c>
      <c r="D85" s="33" t="s">
        <v>400</v>
      </c>
      <c r="E85" s="33" t="s">
        <v>489</v>
      </c>
      <c r="F85" s="325" t="s">
        <v>472</v>
      </c>
      <c r="G85" s="77"/>
      <c r="H85" s="77"/>
      <c r="I85" s="324">
        <v>4969.13</v>
      </c>
      <c r="J85" s="324">
        <v>0</v>
      </c>
      <c r="K85" s="211">
        <f t="shared" si="2"/>
        <v>0</v>
      </c>
    </row>
    <row r="86" spans="1:11" s="46" customFormat="1" ht="12.75" hidden="1">
      <c r="A86" s="33" t="s">
        <v>62</v>
      </c>
      <c r="B86" s="33" t="s">
        <v>411</v>
      </c>
      <c r="C86" s="33" t="s">
        <v>399</v>
      </c>
      <c r="D86" s="33" t="s">
        <v>400</v>
      </c>
      <c r="E86" s="33" t="s">
        <v>63</v>
      </c>
      <c r="F86" s="22" t="s">
        <v>412</v>
      </c>
      <c r="G86" s="83">
        <f>G87</f>
        <v>0</v>
      </c>
      <c r="H86" s="83">
        <f>H87</f>
        <v>3178.2</v>
      </c>
      <c r="I86" s="324">
        <f>I87</f>
        <v>0</v>
      </c>
      <c r="J86" s="324">
        <f>J87</f>
        <v>0</v>
      </c>
      <c r="K86" s="211" t="e">
        <f t="shared" si="2"/>
        <v>#DIV/0!</v>
      </c>
    </row>
    <row r="87" spans="1:11" s="46" customFormat="1" ht="12.75" hidden="1">
      <c r="A87" s="33" t="s">
        <v>62</v>
      </c>
      <c r="B87" s="33" t="s">
        <v>411</v>
      </c>
      <c r="C87" s="33" t="s">
        <v>357</v>
      </c>
      <c r="D87" s="33" t="s">
        <v>400</v>
      </c>
      <c r="E87" s="33" t="s">
        <v>63</v>
      </c>
      <c r="F87" s="94" t="s">
        <v>413</v>
      </c>
      <c r="G87" s="83"/>
      <c r="H87" s="83">
        <v>3178.2</v>
      </c>
      <c r="I87" s="324">
        <v>0</v>
      </c>
      <c r="J87" s="324">
        <v>0</v>
      </c>
      <c r="K87" s="211" t="e">
        <f t="shared" si="2"/>
        <v>#DIV/0!</v>
      </c>
    </row>
    <row r="88" spans="1:11" s="46" customFormat="1" ht="78" customHeight="1" hidden="1">
      <c r="A88" s="33"/>
      <c r="B88" s="33"/>
      <c r="C88" s="33"/>
      <c r="D88" s="33"/>
      <c r="E88" s="33"/>
      <c r="F88" s="51"/>
      <c r="G88" s="81"/>
      <c r="H88" s="81"/>
      <c r="I88" s="261"/>
      <c r="J88" s="213"/>
      <c r="K88" s="211" t="e">
        <f t="shared" si="2"/>
        <v>#DIV/0!</v>
      </c>
    </row>
    <row r="89" spans="1:11" s="46" customFormat="1" ht="39" customHeight="1" hidden="1">
      <c r="A89" s="41"/>
      <c r="B89" s="41"/>
      <c r="C89" s="41"/>
      <c r="D89" s="41"/>
      <c r="E89" s="41"/>
      <c r="F89" s="78"/>
      <c r="G89" s="81"/>
      <c r="H89" s="81"/>
      <c r="I89" s="261"/>
      <c r="J89" s="213"/>
      <c r="K89" s="211" t="e">
        <f t="shared" si="2"/>
        <v>#DIV/0!</v>
      </c>
    </row>
    <row r="90" spans="1:11" s="46" customFormat="1" ht="18.75" customHeight="1">
      <c r="A90" s="33" t="s">
        <v>62</v>
      </c>
      <c r="B90" s="33" t="s">
        <v>206</v>
      </c>
      <c r="C90" s="33" t="s">
        <v>399</v>
      </c>
      <c r="D90" s="33" t="s">
        <v>400</v>
      </c>
      <c r="E90" s="33" t="s">
        <v>489</v>
      </c>
      <c r="F90" s="51" t="s">
        <v>72</v>
      </c>
      <c r="G90" s="77">
        <f>G91+G95+G96</f>
        <v>763.4000000000001</v>
      </c>
      <c r="H90" s="77">
        <f>H91+H95+H96</f>
        <v>0</v>
      </c>
      <c r="I90" s="326">
        <f>I91+I95+I96</f>
        <v>897.6000000000001</v>
      </c>
      <c r="J90" s="237">
        <f>J91+J95+J96</f>
        <v>896.6000000000001</v>
      </c>
      <c r="K90" s="211">
        <f t="shared" si="2"/>
        <v>99.88859180035651</v>
      </c>
    </row>
    <row r="91" spans="1:11" s="30" customFormat="1" ht="30" customHeight="1">
      <c r="A91" s="31" t="s">
        <v>62</v>
      </c>
      <c r="B91" s="31" t="s">
        <v>39</v>
      </c>
      <c r="C91" s="31" t="s">
        <v>399</v>
      </c>
      <c r="D91" s="31" t="s">
        <v>400</v>
      </c>
      <c r="E91" s="31" t="s">
        <v>489</v>
      </c>
      <c r="F91" s="120" t="s">
        <v>73</v>
      </c>
      <c r="G91" s="80">
        <f>G92</f>
        <v>33.5</v>
      </c>
      <c r="H91" s="80">
        <f>H92</f>
        <v>0</v>
      </c>
      <c r="I91" s="320">
        <f>I92</f>
        <v>45.6</v>
      </c>
      <c r="J91" s="212">
        <f>J92</f>
        <v>44.6</v>
      </c>
      <c r="K91" s="230">
        <f t="shared" si="2"/>
        <v>97.80701754385966</v>
      </c>
    </row>
    <row r="92" spans="1:11" ht="28.5" customHeight="1" hidden="1">
      <c r="A92" s="33" t="s">
        <v>62</v>
      </c>
      <c r="B92" s="33" t="s">
        <v>39</v>
      </c>
      <c r="C92" s="33" t="s">
        <v>357</v>
      </c>
      <c r="D92" s="33" t="s">
        <v>400</v>
      </c>
      <c r="E92" s="33" t="s">
        <v>63</v>
      </c>
      <c r="F92" s="94" t="s">
        <v>241</v>
      </c>
      <c r="G92" s="81">
        <f>G93+G94</f>
        <v>33.5</v>
      </c>
      <c r="H92" s="81">
        <f>H93+H94</f>
        <v>0</v>
      </c>
      <c r="I92" s="319">
        <f>I93+I94</f>
        <v>45.6</v>
      </c>
      <c r="J92" s="213">
        <f>J93+J94</f>
        <v>44.6</v>
      </c>
      <c r="K92" s="211">
        <f t="shared" si="2"/>
        <v>97.80701754385966</v>
      </c>
    </row>
    <row r="93" spans="1:11" ht="31.5" customHeight="1">
      <c r="A93" s="33" t="s">
        <v>62</v>
      </c>
      <c r="B93" s="33" t="s">
        <v>39</v>
      </c>
      <c r="C93" s="33" t="s">
        <v>357</v>
      </c>
      <c r="D93" s="33" t="s">
        <v>400</v>
      </c>
      <c r="E93" s="33" t="s">
        <v>489</v>
      </c>
      <c r="F93" s="52" t="s">
        <v>64</v>
      </c>
      <c r="G93" s="81">
        <v>1</v>
      </c>
      <c r="H93" s="81"/>
      <c r="I93" s="319">
        <f>G93+H93</f>
        <v>1</v>
      </c>
      <c r="J93" s="213">
        <v>0</v>
      </c>
      <c r="K93" s="211">
        <f t="shared" si="2"/>
        <v>0</v>
      </c>
    </row>
    <row r="94" spans="1:11" ht="53.25" customHeight="1">
      <c r="A94" s="33" t="s">
        <v>62</v>
      </c>
      <c r="B94" s="33" t="s">
        <v>39</v>
      </c>
      <c r="C94" s="33" t="s">
        <v>357</v>
      </c>
      <c r="D94" s="33" t="s">
        <v>400</v>
      </c>
      <c r="E94" s="33" t="s">
        <v>489</v>
      </c>
      <c r="F94" s="52" t="s">
        <v>65</v>
      </c>
      <c r="G94" s="81">
        <v>32.5</v>
      </c>
      <c r="H94" s="81"/>
      <c r="I94" s="319">
        <v>44.6</v>
      </c>
      <c r="J94" s="213">
        <v>44.6</v>
      </c>
      <c r="K94" s="211">
        <f t="shared" si="2"/>
        <v>100</v>
      </c>
    </row>
    <row r="95" spans="1:11" s="30" customFormat="1" ht="30" customHeight="1">
      <c r="A95" s="33" t="s">
        <v>62</v>
      </c>
      <c r="B95" s="33" t="s">
        <v>38</v>
      </c>
      <c r="C95" s="33" t="s">
        <v>357</v>
      </c>
      <c r="D95" s="33" t="s">
        <v>400</v>
      </c>
      <c r="E95" s="33" t="s">
        <v>489</v>
      </c>
      <c r="F95" s="94" t="s">
        <v>192</v>
      </c>
      <c r="G95" s="81">
        <v>580.7</v>
      </c>
      <c r="H95" s="81"/>
      <c r="I95" s="319">
        <v>684.7</v>
      </c>
      <c r="J95" s="213">
        <v>684.7</v>
      </c>
      <c r="K95" s="211">
        <f t="shared" si="2"/>
        <v>100</v>
      </c>
    </row>
    <row r="96" spans="1:11" s="30" customFormat="1" ht="26.25" customHeight="1">
      <c r="A96" s="33" t="s">
        <v>62</v>
      </c>
      <c r="B96" s="33" t="s">
        <v>37</v>
      </c>
      <c r="C96" s="33" t="s">
        <v>357</v>
      </c>
      <c r="D96" s="33" t="s">
        <v>400</v>
      </c>
      <c r="E96" s="33" t="s">
        <v>489</v>
      </c>
      <c r="F96" s="94" t="s">
        <v>191</v>
      </c>
      <c r="G96" s="81">
        <v>149.2</v>
      </c>
      <c r="H96" s="81"/>
      <c r="I96" s="319">
        <v>167.3</v>
      </c>
      <c r="J96" s="213">
        <v>167.3</v>
      </c>
      <c r="K96" s="211">
        <f t="shared" si="2"/>
        <v>100</v>
      </c>
    </row>
    <row r="97" spans="1:11" s="30" customFormat="1" ht="30" customHeight="1" hidden="1">
      <c r="A97" s="33" t="s">
        <v>62</v>
      </c>
      <c r="B97" s="33" t="s">
        <v>38</v>
      </c>
      <c r="C97" s="33" t="s">
        <v>357</v>
      </c>
      <c r="D97" s="33" t="s">
        <v>400</v>
      </c>
      <c r="E97" s="33" t="s">
        <v>63</v>
      </c>
      <c r="F97" s="94" t="s">
        <v>192</v>
      </c>
      <c r="G97" s="81"/>
      <c r="H97" s="81"/>
      <c r="I97" s="319"/>
      <c r="J97" s="213"/>
      <c r="K97" s="211" t="e">
        <f t="shared" si="2"/>
        <v>#DIV/0!</v>
      </c>
    </row>
    <row r="98" spans="1:11" s="30" customFormat="1" ht="30" customHeight="1" hidden="1">
      <c r="A98" s="31" t="s">
        <v>62</v>
      </c>
      <c r="B98" s="31" t="s">
        <v>39</v>
      </c>
      <c r="C98" s="31" t="s">
        <v>399</v>
      </c>
      <c r="D98" s="31" t="s">
        <v>400</v>
      </c>
      <c r="E98" s="31" t="s">
        <v>63</v>
      </c>
      <c r="F98" s="120" t="s">
        <v>73</v>
      </c>
      <c r="G98" s="80"/>
      <c r="H98" s="80"/>
      <c r="I98" s="320"/>
      <c r="J98" s="212"/>
      <c r="K98" s="211" t="e">
        <f t="shared" si="2"/>
        <v>#DIV/0!</v>
      </c>
    </row>
    <row r="99" spans="1:11" ht="28.5" customHeight="1" hidden="1">
      <c r="A99" s="33" t="s">
        <v>62</v>
      </c>
      <c r="B99" s="33" t="s">
        <v>39</v>
      </c>
      <c r="C99" s="33" t="s">
        <v>357</v>
      </c>
      <c r="D99" s="33" t="s">
        <v>400</v>
      </c>
      <c r="E99" s="33" t="s">
        <v>63</v>
      </c>
      <c r="F99" s="94" t="s">
        <v>241</v>
      </c>
      <c r="G99" s="81"/>
      <c r="H99" s="81"/>
      <c r="I99" s="319"/>
      <c r="J99" s="213"/>
      <c r="K99" s="211" t="e">
        <f t="shared" si="2"/>
        <v>#DIV/0!</v>
      </c>
    </row>
    <row r="100" spans="1:11" ht="31.5" customHeight="1" hidden="1">
      <c r="A100" s="33" t="s">
        <v>62</v>
      </c>
      <c r="B100" s="33" t="s">
        <v>39</v>
      </c>
      <c r="C100" s="33" t="s">
        <v>357</v>
      </c>
      <c r="D100" s="33" t="s">
        <v>400</v>
      </c>
      <c r="E100" s="33" t="s">
        <v>63</v>
      </c>
      <c r="F100" s="52" t="s">
        <v>64</v>
      </c>
      <c r="G100" s="81"/>
      <c r="H100" s="81"/>
      <c r="I100" s="319"/>
      <c r="J100" s="213"/>
      <c r="K100" s="211" t="e">
        <f t="shared" si="2"/>
        <v>#DIV/0!</v>
      </c>
    </row>
    <row r="101" spans="1:11" ht="53.25" customHeight="1" hidden="1">
      <c r="A101" s="33" t="s">
        <v>62</v>
      </c>
      <c r="B101" s="33" t="s">
        <v>39</v>
      </c>
      <c r="C101" s="33" t="s">
        <v>357</v>
      </c>
      <c r="D101" s="33" t="s">
        <v>400</v>
      </c>
      <c r="E101" s="33" t="s">
        <v>63</v>
      </c>
      <c r="F101" s="52" t="s">
        <v>65</v>
      </c>
      <c r="G101" s="81"/>
      <c r="H101" s="81"/>
      <c r="I101" s="319"/>
      <c r="J101" s="213"/>
      <c r="K101" s="211" t="e">
        <f t="shared" si="2"/>
        <v>#DIV/0!</v>
      </c>
    </row>
    <row r="102" spans="1:11" ht="15" customHeight="1" hidden="1">
      <c r="A102" s="33" t="s">
        <v>62</v>
      </c>
      <c r="B102" s="33" t="s">
        <v>327</v>
      </c>
      <c r="C102" s="33" t="s">
        <v>357</v>
      </c>
      <c r="D102" s="33" t="s">
        <v>400</v>
      </c>
      <c r="E102" s="33" t="s">
        <v>63</v>
      </c>
      <c r="F102" s="94" t="s">
        <v>202</v>
      </c>
      <c r="G102" s="81"/>
      <c r="H102" s="81"/>
      <c r="I102" s="319"/>
      <c r="J102" s="213"/>
      <c r="K102" s="211" t="e">
        <f t="shared" si="2"/>
        <v>#DIV/0!</v>
      </c>
    </row>
    <row r="103" spans="1:11" ht="12.75" customHeight="1">
      <c r="A103" s="28" t="s">
        <v>62</v>
      </c>
      <c r="B103" s="28" t="s">
        <v>21</v>
      </c>
      <c r="C103" s="28" t="s">
        <v>357</v>
      </c>
      <c r="D103" s="28" t="s">
        <v>400</v>
      </c>
      <c r="E103" s="28" t="s">
        <v>401</v>
      </c>
      <c r="F103" s="53" t="s">
        <v>95</v>
      </c>
      <c r="G103" s="73">
        <f>G105+G109</f>
        <v>0</v>
      </c>
      <c r="H103" s="73">
        <f>H105+H109</f>
        <v>0</v>
      </c>
      <c r="I103" s="356">
        <f>I105+I109</f>
        <v>5382.9439</v>
      </c>
      <c r="J103" s="357">
        <f>J105+J109</f>
        <v>1855.5939</v>
      </c>
      <c r="K103" s="211">
        <f t="shared" si="2"/>
        <v>34.471730236683314</v>
      </c>
    </row>
    <row r="104" spans="1:11" ht="54.75" customHeight="1" hidden="1">
      <c r="A104" s="33" t="s">
        <v>62</v>
      </c>
      <c r="B104" s="33" t="s">
        <v>328</v>
      </c>
      <c r="C104" s="33" t="s">
        <v>357</v>
      </c>
      <c r="D104" s="33" t="s">
        <v>400</v>
      </c>
      <c r="E104" s="33" t="s">
        <v>63</v>
      </c>
      <c r="F104" s="94" t="s">
        <v>203</v>
      </c>
      <c r="G104" s="81"/>
      <c r="H104" s="81"/>
      <c r="I104" s="319"/>
      <c r="J104" s="317"/>
      <c r="K104" s="211" t="e">
        <f t="shared" si="2"/>
        <v>#DIV/0!</v>
      </c>
    </row>
    <row r="105" spans="1:11" s="46" customFormat="1" ht="38.25" hidden="1">
      <c r="A105" s="33" t="s">
        <v>62</v>
      </c>
      <c r="B105" s="33" t="s">
        <v>66</v>
      </c>
      <c r="C105" s="33" t="s">
        <v>357</v>
      </c>
      <c r="D105" s="33" t="s">
        <v>400</v>
      </c>
      <c r="E105" s="33" t="s">
        <v>63</v>
      </c>
      <c r="F105" s="94" t="s">
        <v>204</v>
      </c>
      <c r="G105" s="81"/>
      <c r="H105" s="81"/>
      <c r="I105" s="319"/>
      <c r="J105" s="317"/>
      <c r="K105" s="211" t="e">
        <f t="shared" si="2"/>
        <v>#DIV/0!</v>
      </c>
    </row>
    <row r="106" spans="1:11" s="46" customFormat="1" ht="51" hidden="1">
      <c r="A106" s="33" t="s">
        <v>62</v>
      </c>
      <c r="B106" s="33" t="s">
        <v>329</v>
      </c>
      <c r="C106" s="33" t="s">
        <v>357</v>
      </c>
      <c r="D106" s="33" t="s">
        <v>400</v>
      </c>
      <c r="E106" s="33" t="s">
        <v>63</v>
      </c>
      <c r="F106" s="94" t="s">
        <v>207</v>
      </c>
      <c r="G106" s="81"/>
      <c r="H106" s="81"/>
      <c r="I106" s="319"/>
      <c r="J106" s="317"/>
      <c r="K106" s="211" t="e">
        <f t="shared" si="2"/>
        <v>#DIV/0!</v>
      </c>
    </row>
    <row r="107" spans="1:11" s="46" customFormat="1" ht="38.25" hidden="1">
      <c r="A107" s="33" t="s">
        <v>62</v>
      </c>
      <c r="B107" s="33" t="s">
        <v>330</v>
      </c>
      <c r="C107" s="33" t="s">
        <v>357</v>
      </c>
      <c r="D107" s="33" t="s">
        <v>400</v>
      </c>
      <c r="E107" s="33" t="s">
        <v>63</v>
      </c>
      <c r="F107" s="94" t="s">
        <v>208</v>
      </c>
      <c r="G107" s="81"/>
      <c r="H107" s="81"/>
      <c r="I107" s="319"/>
      <c r="J107" s="317"/>
      <c r="K107" s="211" t="e">
        <f t="shared" si="2"/>
        <v>#DIV/0!</v>
      </c>
    </row>
    <row r="108" spans="1:11" s="46" customFormat="1" ht="51" hidden="1">
      <c r="A108" s="33" t="s">
        <v>62</v>
      </c>
      <c r="B108" s="33" t="s">
        <v>29</v>
      </c>
      <c r="C108" s="33" t="s">
        <v>357</v>
      </c>
      <c r="D108" s="33" t="s">
        <v>400</v>
      </c>
      <c r="E108" s="33" t="s">
        <v>63</v>
      </c>
      <c r="F108" s="94" t="s">
        <v>209</v>
      </c>
      <c r="G108" s="81"/>
      <c r="H108" s="81"/>
      <c r="I108" s="319"/>
      <c r="J108" s="317"/>
      <c r="K108" s="211" t="e">
        <f t="shared" si="2"/>
        <v>#DIV/0!</v>
      </c>
    </row>
    <row r="109" spans="1:11" s="46" customFormat="1" ht="31.5" customHeight="1">
      <c r="A109" s="33" t="s">
        <v>62</v>
      </c>
      <c r="B109" s="84" t="s">
        <v>110</v>
      </c>
      <c r="C109" s="33" t="s">
        <v>357</v>
      </c>
      <c r="D109" s="33" t="s">
        <v>400</v>
      </c>
      <c r="E109" s="33" t="s">
        <v>489</v>
      </c>
      <c r="F109" s="93" t="s">
        <v>210</v>
      </c>
      <c r="G109" s="81"/>
      <c r="H109" s="81"/>
      <c r="I109" s="319">
        <v>5382.9439</v>
      </c>
      <c r="J109" s="317">
        <v>1855.5939</v>
      </c>
      <c r="K109" s="211">
        <f t="shared" si="2"/>
        <v>34.471730236683314</v>
      </c>
    </row>
    <row r="110" spans="1:11" s="46" customFormat="1" ht="31.5" customHeight="1" hidden="1">
      <c r="A110" s="33" t="s">
        <v>62</v>
      </c>
      <c r="B110" s="84" t="s">
        <v>331</v>
      </c>
      <c r="C110" s="33" t="s">
        <v>357</v>
      </c>
      <c r="D110" s="33" t="s">
        <v>400</v>
      </c>
      <c r="E110" s="33" t="s">
        <v>63</v>
      </c>
      <c r="F110" s="93" t="s">
        <v>211</v>
      </c>
      <c r="G110" s="81"/>
      <c r="H110" s="81"/>
      <c r="I110" s="261"/>
      <c r="J110" s="213"/>
      <c r="K110" s="211" t="e">
        <f t="shared" si="2"/>
        <v>#DIV/0!</v>
      </c>
    </row>
    <row r="111" spans="1:11" s="46" customFormat="1" ht="39" customHeight="1">
      <c r="A111" s="28" t="s">
        <v>332</v>
      </c>
      <c r="B111" s="28" t="s">
        <v>398</v>
      </c>
      <c r="C111" s="28" t="s">
        <v>357</v>
      </c>
      <c r="D111" s="28" t="s">
        <v>400</v>
      </c>
      <c r="E111" s="28" t="s">
        <v>401</v>
      </c>
      <c r="F111" s="53" t="s">
        <v>68</v>
      </c>
      <c r="G111" s="73">
        <f>G112</f>
        <v>0</v>
      </c>
      <c r="H111" s="73">
        <f>H112</f>
        <v>0</v>
      </c>
      <c r="I111" s="214">
        <f>I112</f>
        <v>0</v>
      </c>
      <c r="J111" s="357">
        <f>J112+J113</f>
        <v>0</v>
      </c>
      <c r="K111" s="211">
        <v>0</v>
      </c>
    </row>
    <row r="112" spans="1:11" s="46" customFormat="1" ht="70.5" customHeight="1" hidden="1">
      <c r="A112" s="33" t="s">
        <v>332</v>
      </c>
      <c r="B112" s="33" t="s">
        <v>31</v>
      </c>
      <c r="C112" s="33" t="s">
        <v>357</v>
      </c>
      <c r="D112" s="33" t="s">
        <v>400</v>
      </c>
      <c r="E112" s="33" t="s">
        <v>57</v>
      </c>
      <c r="F112" s="94" t="s">
        <v>298</v>
      </c>
      <c r="G112" s="81">
        <v>0</v>
      </c>
      <c r="H112" s="81">
        <v>0</v>
      </c>
      <c r="I112" s="261">
        <v>0</v>
      </c>
      <c r="J112" s="213">
        <v>0</v>
      </c>
      <c r="K112" s="211" t="e">
        <f t="shared" si="2"/>
        <v>#DIV/0!</v>
      </c>
    </row>
    <row r="113" spans="1:11" s="46" customFormat="1" ht="39" customHeight="1">
      <c r="A113" s="33" t="s">
        <v>67</v>
      </c>
      <c r="B113" s="33" t="s">
        <v>31</v>
      </c>
      <c r="C113" s="33" t="s">
        <v>357</v>
      </c>
      <c r="D113" s="33" t="s">
        <v>400</v>
      </c>
      <c r="E113" s="33" t="s">
        <v>489</v>
      </c>
      <c r="F113" s="94" t="s">
        <v>299</v>
      </c>
      <c r="G113" s="81"/>
      <c r="H113" s="81"/>
      <c r="I113" s="261">
        <v>0</v>
      </c>
      <c r="J113" s="317">
        <v>0</v>
      </c>
      <c r="K113" s="211">
        <v>0</v>
      </c>
    </row>
    <row r="114" spans="1:11" ht="12.75">
      <c r="A114" s="28"/>
      <c r="B114" s="28"/>
      <c r="C114" s="28"/>
      <c r="D114" s="28"/>
      <c r="E114" s="28"/>
      <c r="F114" s="29" t="s">
        <v>69</v>
      </c>
      <c r="G114" s="79">
        <f>G71+G72</f>
        <v>23049</v>
      </c>
      <c r="H114" s="79">
        <f>H71+H72</f>
        <v>3178.2</v>
      </c>
      <c r="I114" s="327">
        <f>I71+I72</f>
        <v>47309.14271</v>
      </c>
      <c r="J114" s="327">
        <f>J71+J72+J111</f>
        <v>39415.87213999999</v>
      </c>
      <c r="K114" s="215">
        <f t="shared" si="2"/>
        <v>83.31554934659266</v>
      </c>
    </row>
    <row r="115" spans="1:6" ht="12.75">
      <c r="A115" s="46"/>
      <c r="B115" s="46"/>
      <c r="C115" s="46"/>
      <c r="D115" s="46"/>
      <c r="E115" s="46"/>
      <c r="F115" s="46"/>
    </row>
    <row r="116" spans="7:10" ht="12.75">
      <c r="G116" s="95"/>
      <c r="H116" s="95"/>
      <c r="I116" s="262"/>
      <c r="J116" s="95"/>
    </row>
    <row r="117" spans="7:10" ht="12.75">
      <c r="G117" s="95"/>
      <c r="H117" s="95"/>
      <c r="I117" s="263"/>
      <c r="J117" s="95"/>
    </row>
    <row r="118" spans="7:10" ht="12.75">
      <c r="G118" s="96"/>
      <c r="H118" s="96"/>
      <c r="I118" s="264"/>
      <c r="J118" s="96"/>
    </row>
    <row r="119" spans="7:10" ht="12.75">
      <c r="G119" s="96"/>
      <c r="H119" s="96"/>
      <c r="I119" s="264"/>
      <c r="J119" s="96"/>
    </row>
  </sheetData>
  <sheetProtection/>
  <mergeCells count="6">
    <mergeCell ref="A8:E8"/>
    <mergeCell ref="A71:F71"/>
    <mergeCell ref="A72:F72"/>
    <mergeCell ref="F1:G1"/>
    <mergeCell ref="A7:E7"/>
    <mergeCell ref="A5:K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9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62.75390625" style="1" customWidth="1"/>
    <col min="2" max="2" width="5.00390625" style="22" customWidth="1"/>
    <col min="3" max="3" width="4.00390625" style="7" customWidth="1"/>
    <col min="4" max="4" width="4.25390625" style="7" customWidth="1"/>
    <col min="5" max="5" width="13.00390625" style="1" customWidth="1"/>
    <col min="6" max="6" width="5.25390625" style="7" customWidth="1"/>
    <col min="7" max="7" width="11.375" style="18" hidden="1" customWidth="1"/>
    <col min="8" max="8" width="12.00390625" style="18" hidden="1" customWidth="1"/>
    <col min="9" max="9" width="10.75390625" style="18" hidden="1" customWidth="1"/>
    <col min="10" max="10" width="12.00390625" style="18" hidden="1" customWidth="1"/>
    <col min="11" max="11" width="12.75390625" style="16" customWidth="1"/>
    <col min="12" max="12" width="14.625" style="276" customWidth="1"/>
    <col min="13" max="13" width="7.75390625" style="1" customWidth="1"/>
    <col min="14" max="16384" width="9.125" style="1" customWidth="1"/>
  </cols>
  <sheetData>
    <row r="1" spans="1:12" s="5" customFormat="1" ht="15.75">
      <c r="A1" s="10"/>
      <c r="B1" s="97"/>
      <c r="C1" s="384"/>
      <c r="D1" s="384"/>
      <c r="E1" s="384"/>
      <c r="F1" s="384"/>
      <c r="G1" s="384"/>
      <c r="K1" s="228" t="s">
        <v>419</v>
      </c>
      <c r="L1" s="276"/>
    </row>
    <row r="2" spans="1:12" s="5" customFormat="1" ht="15.75">
      <c r="A2" s="10"/>
      <c r="B2" s="97"/>
      <c r="C2" s="201"/>
      <c r="D2" s="201"/>
      <c r="E2" s="201"/>
      <c r="F2" s="201"/>
      <c r="G2" s="201"/>
      <c r="K2" s="228" t="s">
        <v>456</v>
      </c>
      <c r="L2" s="277"/>
    </row>
    <row r="3" spans="1:12" s="5" customFormat="1" ht="15.75">
      <c r="A3" s="10"/>
      <c r="B3" s="97"/>
      <c r="C3" s="201"/>
      <c r="D3" s="201"/>
      <c r="E3" s="201"/>
      <c r="F3" s="201"/>
      <c r="G3" s="201"/>
      <c r="K3" s="228" t="s">
        <v>556</v>
      </c>
      <c r="L3" s="277"/>
    </row>
    <row r="4" spans="1:12" s="5" customFormat="1" ht="15.75">
      <c r="A4" s="10"/>
      <c r="B4" s="97"/>
      <c r="C4" s="11"/>
      <c r="D4" s="11"/>
      <c r="E4" s="11"/>
      <c r="F4" s="121"/>
      <c r="G4" s="16"/>
      <c r="H4" s="16"/>
      <c r="I4" s="16"/>
      <c r="J4" s="16"/>
      <c r="K4" s="16"/>
      <c r="L4" s="276"/>
    </row>
    <row r="5" spans="1:13" s="5" customFormat="1" ht="32.25" customHeight="1">
      <c r="A5" s="385" t="s">
        <v>534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</row>
    <row r="6" ht="12" customHeight="1"/>
    <row r="7" spans="1:13" s="4" customFormat="1" ht="48.75" customHeight="1">
      <c r="A7" s="87" t="s">
        <v>355</v>
      </c>
      <c r="B7" s="87" t="s">
        <v>230</v>
      </c>
      <c r="C7" s="87" t="s">
        <v>248</v>
      </c>
      <c r="D7" s="87" t="s">
        <v>249</v>
      </c>
      <c r="E7" s="87" t="s">
        <v>250</v>
      </c>
      <c r="F7" s="87" t="s">
        <v>251</v>
      </c>
      <c r="G7" s="122" t="s">
        <v>252</v>
      </c>
      <c r="H7" s="122" t="s">
        <v>196</v>
      </c>
      <c r="I7" s="122" t="s">
        <v>252</v>
      </c>
      <c r="J7" s="122" t="s">
        <v>33</v>
      </c>
      <c r="K7" s="259" t="s">
        <v>537</v>
      </c>
      <c r="L7" s="286" t="s">
        <v>538</v>
      </c>
      <c r="M7" s="207" t="s">
        <v>415</v>
      </c>
    </row>
    <row r="8" spans="1:13" ht="12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104">
        <v>7</v>
      </c>
      <c r="H8" s="104">
        <v>7</v>
      </c>
      <c r="I8" s="104">
        <v>7</v>
      </c>
      <c r="J8" s="104">
        <v>7</v>
      </c>
      <c r="K8" s="287">
        <v>7</v>
      </c>
      <c r="L8" s="287">
        <v>8</v>
      </c>
      <c r="M8" s="104">
        <v>9</v>
      </c>
    </row>
    <row r="9" spans="1:13" s="12" customFormat="1" ht="15" customHeight="1">
      <c r="A9" s="256" t="s">
        <v>360</v>
      </c>
      <c r="B9" s="98" t="s">
        <v>197</v>
      </c>
      <c r="C9" s="125" t="s">
        <v>347</v>
      </c>
      <c r="D9" s="125"/>
      <c r="E9" s="124"/>
      <c r="F9" s="125"/>
      <c r="G9" s="126">
        <f>G10+G18+G26+G53</f>
        <v>9818.760000000002</v>
      </c>
      <c r="H9" s="126">
        <f>H10+H18+H26+H53</f>
        <v>20</v>
      </c>
      <c r="I9" s="126">
        <f>I10+I18+I26+I53</f>
        <v>9838.760000000002</v>
      </c>
      <c r="J9" s="126">
        <f>J10+J18+J26+J53</f>
        <v>0</v>
      </c>
      <c r="K9" s="203">
        <f>K10+K18+K26+K53+K51</f>
        <v>14269.935959999997</v>
      </c>
      <c r="L9" s="203">
        <f>L10+L18+L26+L53+L51</f>
        <v>14206.000459999997</v>
      </c>
      <c r="M9" s="217">
        <f>L9/K9*100</f>
        <v>99.55195664381945</v>
      </c>
    </row>
    <row r="10" spans="1:13" s="13" customFormat="1" ht="27" customHeight="1">
      <c r="A10" s="70" t="s">
        <v>344</v>
      </c>
      <c r="B10" s="99" t="s">
        <v>197</v>
      </c>
      <c r="C10" s="148" t="s">
        <v>347</v>
      </c>
      <c r="D10" s="148" t="s">
        <v>348</v>
      </c>
      <c r="E10" s="177"/>
      <c r="F10" s="171"/>
      <c r="G10" s="238">
        <f aca="true" t="shared" si="0" ref="G10:L14">G11</f>
        <v>998.4100000000001</v>
      </c>
      <c r="H10" s="238">
        <f t="shared" si="0"/>
        <v>0</v>
      </c>
      <c r="I10" s="238">
        <f t="shared" si="0"/>
        <v>998.4100000000001</v>
      </c>
      <c r="J10" s="238">
        <f t="shared" si="0"/>
        <v>0</v>
      </c>
      <c r="K10" s="205">
        <f t="shared" si="0"/>
        <v>1557.19008</v>
      </c>
      <c r="L10" s="205">
        <f t="shared" si="0"/>
        <v>1557.19008</v>
      </c>
      <c r="M10" s="216">
        <f aca="true" t="shared" si="1" ref="M10:M85">L10/K10*100</f>
        <v>100</v>
      </c>
    </row>
    <row r="11" spans="1:13" s="5" customFormat="1" ht="30" customHeight="1">
      <c r="A11" s="239" t="s">
        <v>253</v>
      </c>
      <c r="B11" s="107" t="s">
        <v>197</v>
      </c>
      <c r="C11" s="110" t="s">
        <v>347</v>
      </c>
      <c r="D11" s="110" t="s">
        <v>348</v>
      </c>
      <c r="E11" s="111" t="s">
        <v>156</v>
      </c>
      <c r="F11" s="128"/>
      <c r="G11" s="129">
        <f t="shared" si="0"/>
        <v>998.4100000000001</v>
      </c>
      <c r="H11" s="129">
        <f t="shared" si="0"/>
        <v>0</v>
      </c>
      <c r="I11" s="129">
        <f t="shared" si="0"/>
        <v>998.4100000000001</v>
      </c>
      <c r="J11" s="129">
        <f t="shared" si="0"/>
        <v>0</v>
      </c>
      <c r="K11" s="204">
        <f t="shared" si="0"/>
        <v>1557.19008</v>
      </c>
      <c r="L11" s="279">
        <f t="shared" si="0"/>
        <v>1557.19008</v>
      </c>
      <c r="M11" s="218">
        <f t="shared" si="1"/>
        <v>100</v>
      </c>
    </row>
    <row r="12" spans="1:13" s="5" customFormat="1" ht="15" customHeight="1">
      <c r="A12" s="127" t="s">
        <v>212</v>
      </c>
      <c r="B12" s="107" t="s">
        <v>197</v>
      </c>
      <c r="C12" s="128" t="s">
        <v>347</v>
      </c>
      <c r="D12" s="128" t="s">
        <v>348</v>
      </c>
      <c r="E12" s="111" t="s">
        <v>157</v>
      </c>
      <c r="F12" s="128"/>
      <c r="G12" s="129">
        <f t="shared" si="0"/>
        <v>998.4100000000001</v>
      </c>
      <c r="H12" s="129">
        <f t="shared" si="0"/>
        <v>0</v>
      </c>
      <c r="I12" s="129">
        <f t="shared" si="0"/>
        <v>998.4100000000001</v>
      </c>
      <c r="J12" s="129">
        <f t="shared" si="0"/>
        <v>0</v>
      </c>
      <c r="K12" s="204">
        <f t="shared" si="0"/>
        <v>1557.19008</v>
      </c>
      <c r="L12" s="279">
        <f t="shared" si="0"/>
        <v>1557.19008</v>
      </c>
      <c r="M12" s="218">
        <f t="shared" si="1"/>
        <v>100</v>
      </c>
    </row>
    <row r="13" spans="1:13" s="5" customFormat="1" ht="27.75" customHeight="1">
      <c r="A13" s="34" t="s">
        <v>213</v>
      </c>
      <c r="B13" s="99" t="s">
        <v>197</v>
      </c>
      <c r="C13" s="148" t="s">
        <v>347</v>
      </c>
      <c r="D13" s="148" t="s">
        <v>348</v>
      </c>
      <c r="E13" s="141" t="s">
        <v>158</v>
      </c>
      <c r="F13" s="171"/>
      <c r="G13" s="238">
        <f t="shared" si="0"/>
        <v>998.4100000000001</v>
      </c>
      <c r="H13" s="238">
        <f t="shared" si="0"/>
        <v>0</v>
      </c>
      <c r="I13" s="238">
        <f t="shared" si="0"/>
        <v>998.4100000000001</v>
      </c>
      <c r="J13" s="238">
        <f t="shared" si="0"/>
        <v>0</v>
      </c>
      <c r="K13" s="205">
        <f t="shared" si="0"/>
        <v>1557.19008</v>
      </c>
      <c r="L13" s="278">
        <f t="shared" si="0"/>
        <v>1557.19008</v>
      </c>
      <c r="M13" s="216">
        <f t="shared" si="1"/>
        <v>100</v>
      </c>
    </row>
    <row r="14" spans="1:13" s="5" customFormat="1" ht="51">
      <c r="A14" s="130" t="s">
        <v>254</v>
      </c>
      <c r="B14" s="99" t="s">
        <v>197</v>
      </c>
      <c r="C14" s="148" t="s">
        <v>347</v>
      </c>
      <c r="D14" s="148" t="s">
        <v>348</v>
      </c>
      <c r="E14" s="141" t="s">
        <v>158</v>
      </c>
      <c r="F14" s="148" t="s">
        <v>97</v>
      </c>
      <c r="G14" s="238">
        <f t="shared" si="0"/>
        <v>998.4100000000001</v>
      </c>
      <c r="H14" s="238">
        <f t="shared" si="0"/>
        <v>0</v>
      </c>
      <c r="I14" s="238">
        <f t="shared" si="0"/>
        <v>998.4100000000001</v>
      </c>
      <c r="J14" s="238">
        <f t="shared" si="0"/>
        <v>0</v>
      </c>
      <c r="K14" s="330">
        <f t="shared" si="0"/>
        <v>1557.19008</v>
      </c>
      <c r="L14" s="330">
        <f t="shared" si="0"/>
        <v>1557.19008</v>
      </c>
      <c r="M14" s="216">
        <f t="shared" si="1"/>
        <v>100</v>
      </c>
    </row>
    <row r="15" spans="1:13" s="5" customFormat="1" ht="17.25" customHeight="1">
      <c r="A15" s="130" t="s">
        <v>255</v>
      </c>
      <c r="B15" s="99" t="s">
        <v>197</v>
      </c>
      <c r="C15" s="148" t="s">
        <v>347</v>
      </c>
      <c r="D15" s="148" t="s">
        <v>348</v>
      </c>
      <c r="E15" s="141" t="s">
        <v>158</v>
      </c>
      <c r="F15" s="171" t="s">
        <v>32</v>
      </c>
      <c r="G15" s="238">
        <f aca="true" t="shared" si="2" ref="G15:L15">G16+G17</f>
        <v>998.4100000000001</v>
      </c>
      <c r="H15" s="238">
        <f t="shared" si="2"/>
        <v>0</v>
      </c>
      <c r="I15" s="238">
        <f t="shared" si="2"/>
        <v>998.4100000000001</v>
      </c>
      <c r="J15" s="238">
        <f t="shared" si="2"/>
        <v>0</v>
      </c>
      <c r="K15" s="330">
        <f t="shared" si="2"/>
        <v>1557.19008</v>
      </c>
      <c r="L15" s="330">
        <f t="shared" si="2"/>
        <v>1557.19008</v>
      </c>
      <c r="M15" s="216">
        <f t="shared" si="1"/>
        <v>100</v>
      </c>
    </row>
    <row r="16" spans="1:13" s="5" customFormat="1" ht="15.75">
      <c r="A16" s="361" t="s">
        <v>214</v>
      </c>
      <c r="B16" s="341" t="s">
        <v>197</v>
      </c>
      <c r="C16" s="353" t="s">
        <v>347</v>
      </c>
      <c r="D16" s="353" t="s">
        <v>348</v>
      </c>
      <c r="E16" s="343" t="s">
        <v>158</v>
      </c>
      <c r="F16" s="353">
        <v>121</v>
      </c>
      <c r="G16" s="240">
        <v>766.83</v>
      </c>
      <c r="H16" s="240"/>
      <c r="I16" s="240">
        <f>G16+H16</f>
        <v>766.83</v>
      </c>
      <c r="J16" s="240"/>
      <c r="K16" s="331">
        <v>1199.4462</v>
      </c>
      <c r="L16" s="331">
        <v>1199.4462</v>
      </c>
      <c r="M16" s="216">
        <f t="shared" si="1"/>
        <v>100</v>
      </c>
    </row>
    <row r="17" spans="1:13" s="5" customFormat="1" ht="38.25">
      <c r="A17" s="361" t="s">
        <v>216</v>
      </c>
      <c r="B17" s="341" t="s">
        <v>197</v>
      </c>
      <c r="C17" s="353" t="s">
        <v>347</v>
      </c>
      <c r="D17" s="353" t="s">
        <v>348</v>
      </c>
      <c r="E17" s="343" t="s">
        <v>158</v>
      </c>
      <c r="F17" s="353" t="s">
        <v>217</v>
      </c>
      <c r="G17" s="240">
        <v>231.58</v>
      </c>
      <c r="H17" s="240"/>
      <c r="I17" s="240">
        <f>G17+H17</f>
        <v>231.58</v>
      </c>
      <c r="J17" s="240"/>
      <c r="K17" s="331">
        <v>357.74388</v>
      </c>
      <c r="L17" s="331">
        <v>357.74388</v>
      </c>
      <c r="M17" s="216">
        <f t="shared" si="1"/>
        <v>100</v>
      </c>
    </row>
    <row r="18" spans="1:13" s="13" customFormat="1" ht="42" customHeight="1">
      <c r="A18" s="70" t="s">
        <v>368</v>
      </c>
      <c r="B18" s="99" t="s">
        <v>197</v>
      </c>
      <c r="C18" s="71" t="s">
        <v>347</v>
      </c>
      <c r="D18" s="71" t="s">
        <v>350</v>
      </c>
      <c r="E18" s="141"/>
      <c r="F18" s="71"/>
      <c r="G18" s="105">
        <f aca="true" t="shared" si="3" ref="G18:L22">G19</f>
        <v>799.37</v>
      </c>
      <c r="H18" s="105">
        <f t="shared" si="3"/>
        <v>0</v>
      </c>
      <c r="I18" s="105">
        <f t="shared" si="3"/>
        <v>799.37</v>
      </c>
      <c r="J18" s="105">
        <f t="shared" si="3"/>
        <v>0</v>
      </c>
      <c r="K18" s="269">
        <f t="shared" si="3"/>
        <v>900.99696</v>
      </c>
      <c r="L18" s="269">
        <f t="shared" si="3"/>
        <v>900.99696</v>
      </c>
      <c r="M18" s="216">
        <f t="shared" si="1"/>
        <v>100</v>
      </c>
    </row>
    <row r="19" spans="1:13" s="5" customFormat="1" ht="27" customHeight="1">
      <c r="A19" s="239" t="s">
        <v>218</v>
      </c>
      <c r="B19" s="99" t="s">
        <v>197</v>
      </c>
      <c r="C19" s="108" t="s">
        <v>347</v>
      </c>
      <c r="D19" s="108" t="s">
        <v>350</v>
      </c>
      <c r="E19" s="111" t="s">
        <v>159</v>
      </c>
      <c r="F19" s="108"/>
      <c r="G19" s="115">
        <f t="shared" si="3"/>
        <v>799.37</v>
      </c>
      <c r="H19" s="115">
        <f t="shared" si="3"/>
        <v>0</v>
      </c>
      <c r="I19" s="115">
        <f t="shared" si="3"/>
        <v>799.37</v>
      </c>
      <c r="J19" s="115">
        <f t="shared" si="3"/>
        <v>0</v>
      </c>
      <c r="K19" s="268">
        <f t="shared" si="3"/>
        <v>900.99696</v>
      </c>
      <c r="L19" s="268">
        <f t="shared" si="3"/>
        <v>900.99696</v>
      </c>
      <c r="M19" s="218">
        <f t="shared" si="1"/>
        <v>100</v>
      </c>
    </row>
    <row r="20" spans="1:13" s="5" customFormat="1" ht="15" customHeight="1">
      <c r="A20" s="241" t="s">
        <v>256</v>
      </c>
      <c r="B20" s="99" t="s">
        <v>197</v>
      </c>
      <c r="C20" s="108" t="s">
        <v>347</v>
      </c>
      <c r="D20" s="108" t="s">
        <v>350</v>
      </c>
      <c r="E20" s="111" t="s">
        <v>160</v>
      </c>
      <c r="F20" s="134"/>
      <c r="G20" s="115">
        <f t="shared" si="3"/>
        <v>799.37</v>
      </c>
      <c r="H20" s="115">
        <f t="shared" si="3"/>
        <v>0</v>
      </c>
      <c r="I20" s="115">
        <f t="shared" si="3"/>
        <v>799.37</v>
      </c>
      <c r="J20" s="115">
        <f t="shared" si="3"/>
        <v>0</v>
      </c>
      <c r="K20" s="268">
        <f t="shared" si="3"/>
        <v>900.99696</v>
      </c>
      <c r="L20" s="268">
        <f t="shared" si="3"/>
        <v>900.99696</v>
      </c>
      <c r="M20" s="218">
        <f t="shared" si="1"/>
        <v>100</v>
      </c>
    </row>
    <row r="21" spans="1:13" s="5" customFormat="1" ht="25.5" customHeight="1">
      <c r="A21" s="34" t="s">
        <v>213</v>
      </c>
      <c r="B21" s="99" t="s">
        <v>197</v>
      </c>
      <c r="C21" s="71" t="s">
        <v>347</v>
      </c>
      <c r="D21" s="71" t="s">
        <v>350</v>
      </c>
      <c r="E21" s="141" t="s">
        <v>161</v>
      </c>
      <c r="F21" s="103"/>
      <c r="G21" s="238">
        <f t="shared" si="3"/>
        <v>799.37</v>
      </c>
      <c r="H21" s="238">
        <f t="shared" si="3"/>
        <v>0</v>
      </c>
      <c r="I21" s="238">
        <f t="shared" si="3"/>
        <v>799.37</v>
      </c>
      <c r="J21" s="238">
        <f t="shared" si="3"/>
        <v>0</v>
      </c>
      <c r="K21" s="330">
        <f t="shared" si="3"/>
        <v>900.99696</v>
      </c>
      <c r="L21" s="330">
        <f t="shared" si="3"/>
        <v>900.99696</v>
      </c>
      <c r="M21" s="216">
        <f t="shared" si="1"/>
        <v>100</v>
      </c>
    </row>
    <row r="22" spans="1:13" s="5" customFormat="1" ht="51">
      <c r="A22" s="130" t="s">
        <v>254</v>
      </c>
      <c r="B22" s="99" t="s">
        <v>197</v>
      </c>
      <c r="C22" s="71" t="s">
        <v>347</v>
      </c>
      <c r="D22" s="71" t="s">
        <v>350</v>
      </c>
      <c r="E22" s="141" t="s">
        <v>161</v>
      </c>
      <c r="F22" s="103" t="s">
        <v>97</v>
      </c>
      <c r="G22" s="238">
        <f t="shared" si="3"/>
        <v>799.37</v>
      </c>
      <c r="H22" s="238">
        <f t="shared" si="3"/>
        <v>0</v>
      </c>
      <c r="I22" s="238">
        <f t="shared" si="3"/>
        <v>799.37</v>
      </c>
      <c r="J22" s="238">
        <f t="shared" si="3"/>
        <v>0</v>
      </c>
      <c r="K22" s="330">
        <f t="shared" si="3"/>
        <v>900.99696</v>
      </c>
      <c r="L22" s="330">
        <f t="shared" si="3"/>
        <v>900.99696</v>
      </c>
      <c r="M22" s="216">
        <f t="shared" si="1"/>
        <v>100</v>
      </c>
    </row>
    <row r="23" spans="1:13" s="5" customFormat="1" ht="17.25" customHeight="1">
      <c r="A23" s="130" t="s">
        <v>255</v>
      </c>
      <c r="B23" s="99" t="s">
        <v>197</v>
      </c>
      <c r="C23" s="71" t="s">
        <v>347</v>
      </c>
      <c r="D23" s="71" t="s">
        <v>350</v>
      </c>
      <c r="E23" s="141" t="s">
        <v>161</v>
      </c>
      <c r="F23" s="103" t="s">
        <v>32</v>
      </c>
      <c r="G23" s="238">
        <f aca="true" t="shared" si="4" ref="G23:L23">G24+G25</f>
        <v>799.37</v>
      </c>
      <c r="H23" s="238">
        <f t="shared" si="4"/>
        <v>0</v>
      </c>
      <c r="I23" s="238">
        <f t="shared" si="4"/>
        <v>799.37</v>
      </c>
      <c r="J23" s="238">
        <f t="shared" si="4"/>
        <v>0</v>
      </c>
      <c r="K23" s="330">
        <f t="shared" si="4"/>
        <v>900.99696</v>
      </c>
      <c r="L23" s="330">
        <f t="shared" si="4"/>
        <v>900.99696</v>
      </c>
      <c r="M23" s="216">
        <f t="shared" si="1"/>
        <v>100</v>
      </c>
    </row>
    <row r="24" spans="1:13" s="5" customFormat="1" ht="15.75">
      <c r="A24" s="361" t="s">
        <v>214</v>
      </c>
      <c r="B24" s="341" t="s">
        <v>197</v>
      </c>
      <c r="C24" s="353" t="s">
        <v>347</v>
      </c>
      <c r="D24" s="353" t="s">
        <v>350</v>
      </c>
      <c r="E24" s="343" t="s">
        <v>161</v>
      </c>
      <c r="F24" s="353">
        <v>121</v>
      </c>
      <c r="G24" s="240">
        <v>613.95</v>
      </c>
      <c r="H24" s="240"/>
      <c r="I24" s="240">
        <f>G24+H24</f>
        <v>613.95</v>
      </c>
      <c r="J24" s="240"/>
      <c r="K24" s="331">
        <v>727.25139</v>
      </c>
      <c r="L24" s="331">
        <v>727.25139</v>
      </c>
      <c r="M24" s="216">
        <f t="shared" si="1"/>
        <v>100</v>
      </c>
    </row>
    <row r="25" spans="1:13" s="5" customFormat="1" ht="38.25">
      <c r="A25" s="361" t="s">
        <v>216</v>
      </c>
      <c r="B25" s="341" t="s">
        <v>197</v>
      </c>
      <c r="C25" s="353" t="s">
        <v>347</v>
      </c>
      <c r="D25" s="353" t="s">
        <v>350</v>
      </c>
      <c r="E25" s="343" t="s">
        <v>161</v>
      </c>
      <c r="F25" s="353" t="s">
        <v>217</v>
      </c>
      <c r="G25" s="240">
        <v>185.42</v>
      </c>
      <c r="H25" s="240"/>
      <c r="I25" s="240">
        <f>G25+H25</f>
        <v>185.42</v>
      </c>
      <c r="J25" s="240"/>
      <c r="K25" s="331">
        <v>173.74557</v>
      </c>
      <c r="L25" s="331">
        <v>173.74557</v>
      </c>
      <c r="M25" s="216">
        <f t="shared" si="1"/>
        <v>100</v>
      </c>
    </row>
    <row r="26" spans="1:13" s="13" customFormat="1" ht="40.5" customHeight="1">
      <c r="A26" s="242" t="s">
        <v>341</v>
      </c>
      <c r="B26" s="99" t="s">
        <v>197</v>
      </c>
      <c r="C26" s="243" t="s">
        <v>347</v>
      </c>
      <c r="D26" s="243" t="s">
        <v>349</v>
      </c>
      <c r="E26" s="141"/>
      <c r="F26" s="243"/>
      <c r="G26" s="114">
        <f aca="true" t="shared" si="5" ref="G26:L26">G27</f>
        <v>7851.780000000001</v>
      </c>
      <c r="H26" s="114">
        <f t="shared" si="5"/>
        <v>0</v>
      </c>
      <c r="I26" s="114">
        <f t="shared" si="5"/>
        <v>7851.780000000001</v>
      </c>
      <c r="J26" s="114">
        <f t="shared" si="5"/>
        <v>0</v>
      </c>
      <c r="K26" s="269">
        <f t="shared" si="5"/>
        <v>10378.053249999999</v>
      </c>
      <c r="L26" s="269">
        <f t="shared" si="5"/>
        <v>10363.38734</v>
      </c>
      <c r="M26" s="216">
        <f t="shared" si="1"/>
        <v>99.85868341926266</v>
      </c>
    </row>
    <row r="27" spans="1:13" s="5" customFormat="1" ht="39.75" customHeight="1">
      <c r="A27" s="109" t="s">
        <v>219</v>
      </c>
      <c r="B27" s="107" t="s">
        <v>197</v>
      </c>
      <c r="C27" s="108" t="s">
        <v>347</v>
      </c>
      <c r="D27" s="108" t="s">
        <v>349</v>
      </c>
      <c r="E27" s="111" t="s">
        <v>162</v>
      </c>
      <c r="F27" s="108"/>
      <c r="G27" s="116">
        <f aca="true" t="shared" si="6" ref="G27:L27">G28+G46</f>
        <v>7851.780000000001</v>
      </c>
      <c r="H27" s="116">
        <f t="shared" si="6"/>
        <v>0</v>
      </c>
      <c r="I27" s="116">
        <f t="shared" si="6"/>
        <v>7851.780000000001</v>
      </c>
      <c r="J27" s="116">
        <f t="shared" si="6"/>
        <v>0</v>
      </c>
      <c r="K27" s="268">
        <f t="shared" si="6"/>
        <v>10378.053249999999</v>
      </c>
      <c r="L27" s="265">
        <f t="shared" si="6"/>
        <v>10363.38734</v>
      </c>
      <c r="M27" s="218">
        <f t="shared" si="1"/>
        <v>99.85868341926266</v>
      </c>
    </row>
    <row r="28" spans="1:13" s="5" customFormat="1" ht="26.25" customHeight="1">
      <c r="A28" s="70" t="s">
        <v>257</v>
      </c>
      <c r="B28" s="99" t="s">
        <v>197</v>
      </c>
      <c r="C28" s="71" t="s">
        <v>347</v>
      </c>
      <c r="D28" s="71" t="s">
        <v>349</v>
      </c>
      <c r="E28" s="141" t="s">
        <v>163</v>
      </c>
      <c r="F28" s="71"/>
      <c r="G28" s="114">
        <f aca="true" t="shared" si="7" ref="G28:L28">G29+G35</f>
        <v>7850.780000000001</v>
      </c>
      <c r="H28" s="114">
        <f t="shared" si="7"/>
        <v>0</v>
      </c>
      <c r="I28" s="114">
        <f t="shared" si="7"/>
        <v>7850.780000000001</v>
      </c>
      <c r="J28" s="114">
        <f t="shared" si="7"/>
        <v>0</v>
      </c>
      <c r="K28" s="269">
        <f t="shared" si="7"/>
        <v>10377.053249999999</v>
      </c>
      <c r="L28" s="266">
        <f t="shared" si="7"/>
        <v>10363.38734</v>
      </c>
      <c r="M28" s="216">
        <f t="shared" si="1"/>
        <v>99.86830644817208</v>
      </c>
    </row>
    <row r="29" spans="1:13" s="5" customFormat="1" ht="27" customHeight="1">
      <c r="A29" s="34" t="s">
        <v>213</v>
      </c>
      <c r="B29" s="99" t="s">
        <v>197</v>
      </c>
      <c r="C29" s="71" t="s">
        <v>347</v>
      </c>
      <c r="D29" s="71" t="s">
        <v>349</v>
      </c>
      <c r="E29" s="141" t="s">
        <v>164</v>
      </c>
      <c r="F29" s="71"/>
      <c r="G29" s="174">
        <f aca="true" t="shared" si="8" ref="G29:L30">G30</f>
        <v>5959.8</v>
      </c>
      <c r="H29" s="174">
        <f t="shared" si="8"/>
        <v>0</v>
      </c>
      <c r="I29" s="174">
        <f t="shared" si="8"/>
        <v>5959.8</v>
      </c>
      <c r="J29" s="174">
        <f t="shared" si="8"/>
        <v>0</v>
      </c>
      <c r="K29" s="294">
        <f t="shared" si="8"/>
        <v>8451.022359999999</v>
      </c>
      <c r="L29" s="281">
        <f t="shared" si="8"/>
        <v>8450.88849</v>
      </c>
      <c r="M29" s="216">
        <f t="shared" si="1"/>
        <v>99.99841593130041</v>
      </c>
    </row>
    <row r="30" spans="1:13" s="5" customFormat="1" ht="43.5" customHeight="1">
      <c r="A30" s="130" t="s">
        <v>254</v>
      </c>
      <c r="B30" s="99" t="s">
        <v>197</v>
      </c>
      <c r="C30" s="71" t="s">
        <v>347</v>
      </c>
      <c r="D30" s="71" t="s">
        <v>349</v>
      </c>
      <c r="E30" s="141" t="s">
        <v>164</v>
      </c>
      <c r="F30" s="71" t="s">
        <v>97</v>
      </c>
      <c r="G30" s="174">
        <f t="shared" si="8"/>
        <v>5959.8</v>
      </c>
      <c r="H30" s="174">
        <f t="shared" si="8"/>
        <v>0</v>
      </c>
      <c r="I30" s="174">
        <f t="shared" si="8"/>
        <v>5959.8</v>
      </c>
      <c r="J30" s="174">
        <f t="shared" si="8"/>
        <v>0</v>
      </c>
      <c r="K30" s="294">
        <f t="shared" si="8"/>
        <v>8451.022359999999</v>
      </c>
      <c r="L30" s="281">
        <f t="shared" si="8"/>
        <v>8450.88849</v>
      </c>
      <c r="M30" s="216">
        <f t="shared" si="1"/>
        <v>99.99841593130041</v>
      </c>
    </row>
    <row r="31" spans="1:13" s="5" customFormat="1" ht="16.5" customHeight="1">
      <c r="A31" s="34" t="s">
        <v>222</v>
      </c>
      <c r="B31" s="99" t="s">
        <v>197</v>
      </c>
      <c r="C31" s="71" t="s">
        <v>347</v>
      </c>
      <c r="D31" s="71" t="s">
        <v>349</v>
      </c>
      <c r="E31" s="141" t="s">
        <v>164</v>
      </c>
      <c r="F31" s="71" t="s">
        <v>32</v>
      </c>
      <c r="G31" s="244">
        <f aca="true" t="shared" si="9" ref="G31:L31">G32+G34+G33</f>
        <v>5959.8</v>
      </c>
      <c r="H31" s="244">
        <f t="shared" si="9"/>
        <v>0</v>
      </c>
      <c r="I31" s="244">
        <f t="shared" si="9"/>
        <v>5959.8</v>
      </c>
      <c r="J31" s="244">
        <f t="shared" si="9"/>
        <v>0</v>
      </c>
      <c r="K31" s="294">
        <f t="shared" si="9"/>
        <v>8451.022359999999</v>
      </c>
      <c r="L31" s="281">
        <f t="shared" si="9"/>
        <v>8450.88849</v>
      </c>
      <c r="M31" s="216">
        <f t="shared" si="1"/>
        <v>99.99841593130041</v>
      </c>
    </row>
    <row r="32" spans="1:13" s="5" customFormat="1" ht="15.75">
      <c r="A32" s="361" t="s">
        <v>214</v>
      </c>
      <c r="B32" s="341" t="s">
        <v>197</v>
      </c>
      <c r="C32" s="342" t="s">
        <v>347</v>
      </c>
      <c r="D32" s="342" t="s">
        <v>349</v>
      </c>
      <c r="E32" s="343" t="s">
        <v>164</v>
      </c>
      <c r="F32" s="342" t="s">
        <v>361</v>
      </c>
      <c r="G32" s="105">
        <v>4158.8</v>
      </c>
      <c r="H32" s="105"/>
      <c r="I32" s="105">
        <f>G32+H32</f>
        <v>4158.8</v>
      </c>
      <c r="J32" s="105"/>
      <c r="K32" s="269">
        <v>6096.66212</v>
      </c>
      <c r="L32" s="269">
        <v>6096.66212</v>
      </c>
      <c r="M32" s="216">
        <f t="shared" si="1"/>
        <v>100</v>
      </c>
    </row>
    <row r="33" spans="1:13" s="5" customFormat="1" ht="15.75">
      <c r="A33" s="361" t="s">
        <v>225</v>
      </c>
      <c r="B33" s="341" t="s">
        <v>197</v>
      </c>
      <c r="C33" s="342" t="s">
        <v>347</v>
      </c>
      <c r="D33" s="342" t="s">
        <v>349</v>
      </c>
      <c r="E33" s="343" t="s">
        <v>164</v>
      </c>
      <c r="F33" s="342" t="s">
        <v>362</v>
      </c>
      <c r="G33" s="105">
        <v>1</v>
      </c>
      <c r="H33" s="105"/>
      <c r="I33" s="105">
        <f>G33+H33</f>
        <v>1</v>
      </c>
      <c r="J33" s="105"/>
      <c r="K33" s="269">
        <v>1.803</v>
      </c>
      <c r="L33" s="269">
        <v>1.66913</v>
      </c>
      <c r="M33" s="216">
        <f t="shared" si="1"/>
        <v>92.57515252357183</v>
      </c>
    </row>
    <row r="34" spans="1:13" s="5" customFormat="1" ht="41.25" customHeight="1">
      <c r="A34" s="361" t="s">
        <v>216</v>
      </c>
      <c r="B34" s="341" t="s">
        <v>197</v>
      </c>
      <c r="C34" s="342" t="s">
        <v>347</v>
      </c>
      <c r="D34" s="342" t="s">
        <v>349</v>
      </c>
      <c r="E34" s="343" t="s">
        <v>164</v>
      </c>
      <c r="F34" s="342" t="s">
        <v>217</v>
      </c>
      <c r="G34" s="105">
        <v>1800</v>
      </c>
      <c r="H34" s="105"/>
      <c r="I34" s="105">
        <f>G34+H34</f>
        <v>1800</v>
      </c>
      <c r="J34" s="105"/>
      <c r="K34" s="269">
        <v>2352.55724</v>
      </c>
      <c r="L34" s="269">
        <v>2352.55724</v>
      </c>
      <c r="M34" s="216">
        <f t="shared" si="1"/>
        <v>100</v>
      </c>
    </row>
    <row r="35" spans="1:13" s="5" customFormat="1" ht="19.5" customHeight="1">
      <c r="A35" s="361" t="s">
        <v>221</v>
      </c>
      <c r="B35" s="341" t="s">
        <v>197</v>
      </c>
      <c r="C35" s="342" t="s">
        <v>347</v>
      </c>
      <c r="D35" s="342" t="s">
        <v>349</v>
      </c>
      <c r="E35" s="343" t="s">
        <v>165</v>
      </c>
      <c r="F35" s="342"/>
      <c r="G35" s="114">
        <f aca="true" t="shared" si="10" ref="G35:L35">G36+G40</f>
        <v>1890.98</v>
      </c>
      <c r="H35" s="114">
        <f t="shared" si="10"/>
        <v>0</v>
      </c>
      <c r="I35" s="114">
        <f t="shared" si="10"/>
        <v>1890.98</v>
      </c>
      <c r="J35" s="114">
        <f t="shared" si="10"/>
        <v>0</v>
      </c>
      <c r="K35" s="269">
        <f t="shared" si="10"/>
        <v>1926.03089</v>
      </c>
      <c r="L35" s="269">
        <f t="shared" si="10"/>
        <v>1912.49885</v>
      </c>
      <c r="M35" s="216">
        <f t="shared" si="1"/>
        <v>99.29741313754319</v>
      </c>
    </row>
    <row r="36" spans="1:13" s="5" customFormat="1" ht="29.25" customHeight="1">
      <c r="A36" s="340" t="s">
        <v>258</v>
      </c>
      <c r="B36" s="341" t="s">
        <v>197</v>
      </c>
      <c r="C36" s="342" t="s">
        <v>347</v>
      </c>
      <c r="D36" s="342" t="s">
        <v>349</v>
      </c>
      <c r="E36" s="343" t="s">
        <v>165</v>
      </c>
      <c r="F36" s="342" t="s">
        <v>259</v>
      </c>
      <c r="G36" s="114">
        <f aca="true" t="shared" si="11" ref="G36:L36">G37</f>
        <v>1644.98</v>
      </c>
      <c r="H36" s="114">
        <f t="shared" si="11"/>
        <v>0</v>
      </c>
      <c r="I36" s="114">
        <f t="shared" si="11"/>
        <v>1644.98</v>
      </c>
      <c r="J36" s="114">
        <f t="shared" si="11"/>
        <v>0</v>
      </c>
      <c r="K36" s="269">
        <f t="shared" si="11"/>
        <v>1805.08689</v>
      </c>
      <c r="L36" s="269">
        <f t="shared" si="11"/>
        <v>1791.7732899999999</v>
      </c>
      <c r="M36" s="216">
        <f t="shared" si="1"/>
        <v>99.2624399371711</v>
      </c>
    </row>
    <row r="37" spans="1:13" s="5" customFormat="1" ht="28.5" customHeight="1">
      <c r="A37" s="361" t="s">
        <v>260</v>
      </c>
      <c r="B37" s="341" t="s">
        <v>197</v>
      </c>
      <c r="C37" s="342" t="s">
        <v>347</v>
      </c>
      <c r="D37" s="342" t="s">
        <v>349</v>
      </c>
      <c r="E37" s="343" t="s">
        <v>165</v>
      </c>
      <c r="F37" s="342" t="s">
        <v>223</v>
      </c>
      <c r="G37" s="105">
        <f aca="true" t="shared" si="12" ref="G37:L37">G38+G39</f>
        <v>1644.98</v>
      </c>
      <c r="H37" s="105">
        <f t="shared" si="12"/>
        <v>0</v>
      </c>
      <c r="I37" s="105">
        <f t="shared" si="12"/>
        <v>1644.98</v>
      </c>
      <c r="J37" s="105">
        <f t="shared" si="12"/>
        <v>0</v>
      </c>
      <c r="K37" s="269">
        <f t="shared" si="12"/>
        <v>1805.08689</v>
      </c>
      <c r="L37" s="269">
        <f t="shared" si="12"/>
        <v>1791.7732899999999</v>
      </c>
      <c r="M37" s="216">
        <f t="shared" si="1"/>
        <v>99.2624399371711</v>
      </c>
    </row>
    <row r="38" spans="1:13" s="5" customFormat="1" ht="25.5">
      <c r="A38" s="340" t="s">
        <v>363</v>
      </c>
      <c r="B38" s="341" t="s">
        <v>197</v>
      </c>
      <c r="C38" s="342" t="s">
        <v>347</v>
      </c>
      <c r="D38" s="342" t="s">
        <v>349</v>
      </c>
      <c r="E38" s="343" t="s">
        <v>165</v>
      </c>
      <c r="F38" s="342" t="s">
        <v>364</v>
      </c>
      <c r="G38" s="114">
        <f>138.41+21+161.44+1.5</f>
        <v>322.35</v>
      </c>
      <c r="H38" s="114"/>
      <c r="I38" s="114">
        <f>G38+H38</f>
        <v>322.35</v>
      </c>
      <c r="J38" s="114"/>
      <c r="K38" s="269">
        <v>398.25047</v>
      </c>
      <c r="L38" s="269">
        <v>398.25047</v>
      </c>
      <c r="M38" s="216">
        <f t="shared" si="1"/>
        <v>100</v>
      </c>
    </row>
    <row r="39" spans="1:13" s="5" customFormat="1" ht="27" customHeight="1">
      <c r="A39" s="340" t="s">
        <v>25</v>
      </c>
      <c r="B39" s="341" t="s">
        <v>197</v>
      </c>
      <c r="C39" s="342" t="s">
        <v>347</v>
      </c>
      <c r="D39" s="342" t="s">
        <v>349</v>
      </c>
      <c r="E39" s="343" t="s">
        <v>165</v>
      </c>
      <c r="F39" s="342" t="s">
        <v>365</v>
      </c>
      <c r="G39" s="114">
        <f>11+816.93+50.9+122.8+325-4</f>
        <v>1322.6299999999999</v>
      </c>
      <c r="H39" s="114"/>
      <c r="I39" s="114">
        <f>G39+H39</f>
        <v>1322.6299999999999</v>
      </c>
      <c r="J39" s="114"/>
      <c r="K39" s="269">
        <v>1406.83642</v>
      </c>
      <c r="L39" s="269">
        <v>1393.52282</v>
      </c>
      <c r="M39" s="216">
        <f t="shared" si="1"/>
        <v>99.05364974841922</v>
      </c>
    </row>
    <row r="40" spans="1:13" s="5" customFormat="1" ht="16.5" customHeight="1">
      <c r="A40" s="340" t="s">
        <v>121</v>
      </c>
      <c r="B40" s="341" t="s">
        <v>197</v>
      </c>
      <c r="C40" s="342" t="s">
        <v>347</v>
      </c>
      <c r="D40" s="342" t="s">
        <v>349</v>
      </c>
      <c r="E40" s="343" t="s">
        <v>165</v>
      </c>
      <c r="F40" s="342" t="s">
        <v>261</v>
      </c>
      <c r="G40" s="105">
        <f aca="true" t="shared" si="13" ref="G40:L40">G41+G43</f>
        <v>246</v>
      </c>
      <c r="H40" s="105">
        <f t="shared" si="13"/>
        <v>0</v>
      </c>
      <c r="I40" s="105">
        <f t="shared" si="13"/>
        <v>246</v>
      </c>
      <c r="J40" s="105">
        <f t="shared" si="13"/>
        <v>0</v>
      </c>
      <c r="K40" s="269">
        <f t="shared" si="13"/>
        <v>120.944</v>
      </c>
      <c r="L40" s="269">
        <f t="shared" si="13"/>
        <v>120.72556</v>
      </c>
      <c r="M40" s="216">
        <v>0</v>
      </c>
    </row>
    <row r="41" spans="1:13" s="5" customFormat="1" ht="16.5" customHeight="1">
      <c r="A41" s="340" t="s">
        <v>262</v>
      </c>
      <c r="B41" s="341" t="s">
        <v>197</v>
      </c>
      <c r="C41" s="342" t="s">
        <v>347</v>
      </c>
      <c r="D41" s="342" t="s">
        <v>349</v>
      </c>
      <c r="E41" s="343" t="s">
        <v>165</v>
      </c>
      <c r="F41" s="342" t="s">
        <v>263</v>
      </c>
      <c r="G41" s="105">
        <f aca="true" t="shared" si="14" ref="G41:L41">G42</f>
        <v>150</v>
      </c>
      <c r="H41" s="105">
        <f t="shared" si="14"/>
        <v>0</v>
      </c>
      <c r="I41" s="105">
        <f t="shared" si="14"/>
        <v>150</v>
      </c>
      <c r="J41" s="105">
        <f t="shared" si="14"/>
        <v>0</v>
      </c>
      <c r="K41" s="269">
        <f t="shared" si="14"/>
        <v>0</v>
      </c>
      <c r="L41" s="269">
        <f t="shared" si="14"/>
        <v>0</v>
      </c>
      <c r="M41" s="216"/>
    </row>
    <row r="42" spans="1:13" s="5" customFormat="1" ht="21" customHeight="1">
      <c r="A42" s="340" t="s">
        <v>262</v>
      </c>
      <c r="B42" s="341" t="s">
        <v>197</v>
      </c>
      <c r="C42" s="342" t="s">
        <v>347</v>
      </c>
      <c r="D42" s="342" t="s">
        <v>349</v>
      </c>
      <c r="E42" s="343" t="s">
        <v>165</v>
      </c>
      <c r="F42" s="342" t="s">
        <v>297</v>
      </c>
      <c r="G42" s="105">
        <v>150</v>
      </c>
      <c r="H42" s="105"/>
      <c r="I42" s="105">
        <f>G42+H42</f>
        <v>150</v>
      </c>
      <c r="J42" s="105"/>
      <c r="K42" s="269">
        <v>0</v>
      </c>
      <c r="L42" s="269">
        <v>0</v>
      </c>
      <c r="M42" s="216"/>
    </row>
    <row r="43" spans="1:13" s="5" customFormat="1" ht="18" customHeight="1">
      <c r="A43" s="70" t="s">
        <v>265</v>
      </c>
      <c r="B43" s="99" t="s">
        <v>197</v>
      </c>
      <c r="C43" s="71" t="s">
        <v>347</v>
      </c>
      <c r="D43" s="71" t="s">
        <v>349</v>
      </c>
      <c r="E43" s="141" t="s">
        <v>165</v>
      </c>
      <c r="F43" s="71" t="s">
        <v>226</v>
      </c>
      <c r="G43" s="105">
        <f aca="true" t="shared" si="15" ref="G43:L43">G44+G45</f>
        <v>96</v>
      </c>
      <c r="H43" s="105">
        <f t="shared" si="15"/>
        <v>0</v>
      </c>
      <c r="I43" s="105">
        <f t="shared" si="15"/>
        <v>96</v>
      </c>
      <c r="J43" s="105">
        <f t="shared" si="15"/>
        <v>0</v>
      </c>
      <c r="K43" s="269">
        <f t="shared" si="15"/>
        <v>120.944</v>
      </c>
      <c r="L43" s="269">
        <f t="shared" si="15"/>
        <v>120.72556</v>
      </c>
      <c r="M43" s="216">
        <f t="shared" si="1"/>
        <v>99.81938748511708</v>
      </c>
    </row>
    <row r="44" spans="1:13" s="5" customFormat="1" ht="17.25" customHeight="1">
      <c r="A44" s="340" t="s">
        <v>266</v>
      </c>
      <c r="B44" s="341" t="s">
        <v>197</v>
      </c>
      <c r="C44" s="342" t="s">
        <v>347</v>
      </c>
      <c r="D44" s="342" t="s">
        <v>349</v>
      </c>
      <c r="E44" s="343" t="s">
        <v>165</v>
      </c>
      <c r="F44" s="342" t="s">
        <v>367</v>
      </c>
      <c r="G44" s="105">
        <v>36</v>
      </c>
      <c r="H44" s="105"/>
      <c r="I44" s="105">
        <f>G44+H44</f>
        <v>36</v>
      </c>
      <c r="J44" s="105"/>
      <c r="K44" s="269">
        <v>20.944</v>
      </c>
      <c r="L44" s="269">
        <v>20.944</v>
      </c>
      <c r="M44" s="216">
        <f t="shared" si="1"/>
        <v>100</v>
      </c>
    </row>
    <row r="45" spans="1:13" s="5" customFormat="1" ht="17.25" customHeight="1">
      <c r="A45" s="340" t="s">
        <v>229</v>
      </c>
      <c r="B45" s="341" t="s">
        <v>197</v>
      </c>
      <c r="C45" s="342" t="s">
        <v>347</v>
      </c>
      <c r="D45" s="342" t="s">
        <v>349</v>
      </c>
      <c r="E45" s="343" t="s">
        <v>220</v>
      </c>
      <c r="F45" s="342" t="s">
        <v>228</v>
      </c>
      <c r="G45" s="105">
        <v>60</v>
      </c>
      <c r="H45" s="105"/>
      <c r="I45" s="105">
        <f>G45+H45</f>
        <v>60</v>
      </c>
      <c r="J45" s="105"/>
      <c r="K45" s="269">
        <v>100</v>
      </c>
      <c r="L45" s="269">
        <v>99.78156</v>
      </c>
      <c r="M45" s="216">
        <f t="shared" si="1"/>
        <v>99.78156</v>
      </c>
    </row>
    <row r="46" spans="1:13" s="5" customFormat="1" ht="29.25" customHeight="1">
      <c r="A46" s="344" t="s">
        <v>267</v>
      </c>
      <c r="B46" s="341" t="s">
        <v>197</v>
      </c>
      <c r="C46" s="346" t="s">
        <v>347</v>
      </c>
      <c r="D46" s="346" t="s">
        <v>349</v>
      </c>
      <c r="E46" s="347" t="s">
        <v>167</v>
      </c>
      <c r="F46" s="346"/>
      <c r="G46" s="115">
        <f aca="true" t="shared" si="16" ref="G46:L49">G47</f>
        <v>1</v>
      </c>
      <c r="H46" s="115">
        <f t="shared" si="16"/>
        <v>0</v>
      </c>
      <c r="I46" s="115">
        <f t="shared" si="16"/>
        <v>1</v>
      </c>
      <c r="J46" s="115">
        <f t="shared" si="16"/>
        <v>0</v>
      </c>
      <c r="K46" s="268">
        <f t="shared" si="16"/>
        <v>1</v>
      </c>
      <c r="L46" s="268">
        <f t="shared" si="16"/>
        <v>0</v>
      </c>
      <c r="M46" s="218">
        <f t="shared" si="1"/>
        <v>0</v>
      </c>
    </row>
    <row r="47" spans="1:13" s="5" customFormat="1" ht="30.75" customHeight="1">
      <c r="A47" s="363" t="s">
        <v>232</v>
      </c>
      <c r="B47" s="345" t="s">
        <v>197</v>
      </c>
      <c r="C47" s="346" t="s">
        <v>347</v>
      </c>
      <c r="D47" s="346" t="s">
        <v>349</v>
      </c>
      <c r="E47" s="347" t="s">
        <v>166</v>
      </c>
      <c r="F47" s="346"/>
      <c r="G47" s="115">
        <f t="shared" si="16"/>
        <v>1</v>
      </c>
      <c r="H47" s="115">
        <f t="shared" si="16"/>
        <v>0</v>
      </c>
      <c r="I47" s="115">
        <f t="shared" si="16"/>
        <v>1</v>
      </c>
      <c r="J47" s="115">
        <f t="shared" si="16"/>
        <v>0</v>
      </c>
      <c r="K47" s="115">
        <f t="shared" si="16"/>
        <v>1</v>
      </c>
      <c r="L47" s="265">
        <f t="shared" si="16"/>
        <v>0</v>
      </c>
      <c r="M47" s="218">
        <f t="shared" si="1"/>
        <v>0</v>
      </c>
    </row>
    <row r="48" spans="1:13" s="5" customFormat="1" ht="30.75" customHeight="1">
      <c r="A48" s="340" t="s">
        <v>258</v>
      </c>
      <c r="B48" s="341" t="s">
        <v>197</v>
      </c>
      <c r="C48" s="342" t="s">
        <v>347</v>
      </c>
      <c r="D48" s="342" t="s">
        <v>349</v>
      </c>
      <c r="E48" s="343" t="s">
        <v>166</v>
      </c>
      <c r="F48" s="342" t="s">
        <v>259</v>
      </c>
      <c r="G48" s="105">
        <f t="shared" si="16"/>
        <v>1</v>
      </c>
      <c r="H48" s="105">
        <f t="shared" si="16"/>
        <v>0</v>
      </c>
      <c r="I48" s="105">
        <f t="shared" si="16"/>
        <v>1</v>
      </c>
      <c r="J48" s="105">
        <f t="shared" si="16"/>
        <v>0</v>
      </c>
      <c r="K48" s="105">
        <f t="shared" si="16"/>
        <v>1</v>
      </c>
      <c r="L48" s="266">
        <f t="shared" si="16"/>
        <v>0</v>
      </c>
      <c r="M48" s="216">
        <f t="shared" si="1"/>
        <v>0</v>
      </c>
    </row>
    <row r="49" spans="1:13" s="5" customFormat="1" ht="30.75" customHeight="1">
      <c r="A49" s="361" t="s">
        <v>260</v>
      </c>
      <c r="B49" s="341" t="s">
        <v>197</v>
      </c>
      <c r="C49" s="342" t="s">
        <v>347</v>
      </c>
      <c r="D49" s="342" t="s">
        <v>349</v>
      </c>
      <c r="E49" s="343" t="s">
        <v>166</v>
      </c>
      <c r="F49" s="342" t="s">
        <v>223</v>
      </c>
      <c r="G49" s="105">
        <f t="shared" si="16"/>
        <v>1</v>
      </c>
      <c r="H49" s="105">
        <f t="shared" si="16"/>
        <v>0</v>
      </c>
      <c r="I49" s="105">
        <f t="shared" si="16"/>
        <v>1</v>
      </c>
      <c r="J49" s="105">
        <f t="shared" si="16"/>
        <v>0</v>
      </c>
      <c r="K49" s="105">
        <f t="shared" si="16"/>
        <v>1</v>
      </c>
      <c r="L49" s="266">
        <f t="shared" si="16"/>
        <v>0</v>
      </c>
      <c r="M49" s="216">
        <f t="shared" si="1"/>
        <v>0</v>
      </c>
    </row>
    <row r="50" spans="1:13" s="5" customFormat="1" ht="25.5" customHeight="1">
      <c r="A50" s="340" t="s">
        <v>25</v>
      </c>
      <c r="B50" s="341" t="s">
        <v>197</v>
      </c>
      <c r="C50" s="342" t="s">
        <v>347</v>
      </c>
      <c r="D50" s="342" t="s">
        <v>349</v>
      </c>
      <c r="E50" s="343" t="s">
        <v>166</v>
      </c>
      <c r="F50" s="342" t="s">
        <v>365</v>
      </c>
      <c r="G50" s="105">
        <v>1</v>
      </c>
      <c r="H50" s="105"/>
      <c r="I50" s="105">
        <f>G50+H50</f>
        <v>1</v>
      </c>
      <c r="J50" s="105"/>
      <c r="K50" s="105">
        <f>I50+J50</f>
        <v>1</v>
      </c>
      <c r="L50" s="266">
        <v>0</v>
      </c>
      <c r="M50" s="216">
        <f t="shared" si="1"/>
        <v>0</v>
      </c>
    </row>
    <row r="51" spans="1:13" s="5" customFormat="1" ht="25.5" customHeight="1" hidden="1">
      <c r="A51" s="344" t="s">
        <v>476</v>
      </c>
      <c r="B51" s="345" t="s">
        <v>197</v>
      </c>
      <c r="C51" s="346" t="s">
        <v>347</v>
      </c>
      <c r="D51" s="346" t="s">
        <v>477</v>
      </c>
      <c r="E51" s="347" t="s">
        <v>167</v>
      </c>
      <c r="F51" s="342"/>
      <c r="G51" s="105"/>
      <c r="H51" s="105"/>
      <c r="I51" s="105"/>
      <c r="J51" s="105"/>
      <c r="K51" s="269">
        <f>K52</f>
        <v>0</v>
      </c>
      <c r="L51" s="269">
        <f>L52</f>
        <v>0</v>
      </c>
      <c r="M51" s="216" t="e">
        <f t="shared" si="1"/>
        <v>#DIV/0!</v>
      </c>
    </row>
    <row r="52" spans="1:13" s="5" customFormat="1" ht="25.5" customHeight="1" hidden="1">
      <c r="A52" s="137" t="s">
        <v>25</v>
      </c>
      <c r="B52" s="341" t="s">
        <v>197</v>
      </c>
      <c r="C52" s="342" t="s">
        <v>347</v>
      </c>
      <c r="D52" s="342" t="s">
        <v>477</v>
      </c>
      <c r="E52" s="343" t="s">
        <v>478</v>
      </c>
      <c r="F52" s="342" t="s">
        <v>365</v>
      </c>
      <c r="G52" s="105"/>
      <c r="H52" s="105"/>
      <c r="I52" s="105"/>
      <c r="J52" s="105"/>
      <c r="K52" s="269">
        <v>0</v>
      </c>
      <c r="L52" s="269">
        <v>0</v>
      </c>
      <c r="M52" s="216" t="e">
        <f t="shared" si="1"/>
        <v>#DIV/0!</v>
      </c>
    </row>
    <row r="53" spans="1:13" s="3" customFormat="1" ht="14.25" customHeight="1" hidden="1">
      <c r="A53" s="70" t="s">
        <v>369</v>
      </c>
      <c r="B53" s="99" t="s">
        <v>197</v>
      </c>
      <c r="C53" s="59" t="s">
        <v>347</v>
      </c>
      <c r="D53" s="59" t="s">
        <v>357</v>
      </c>
      <c r="E53" s="141"/>
      <c r="F53" s="59"/>
      <c r="G53" s="167">
        <f aca="true" t="shared" si="17" ref="G53:L53">G54+G64</f>
        <v>169.20000000000002</v>
      </c>
      <c r="H53" s="167">
        <f t="shared" si="17"/>
        <v>20</v>
      </c>
      <c r="I53" s="167">
        <f t="shared" si="17"/>
        <v>189.20000000000002</v>
      </c>
      <c r="J53" s="167">
        <f t="shared" si="17"/>
        <v>0</v>
      </c>
      <c r="K53" s="244">
        <f t="shared" si="17"/>
        <v>1433.6956699999998</v>
      </c>
      <c r="L53" s="281">
        <f t="shared" si="17"/>
        <v>1384.42608</v>
      </c>
      <c r="M53" s="216">
        <f t="shared" si="1"/>
        <v>96.56345547866516</v>
      </c>
    </row>
    <row r="54" spans="1:13" s="5" customFormat="1" ht="29.25" customHeight="1">
      <c r="A54" s="109" t="s">
        <v>267</v>
      </c>
      <c r="B54" s="107" t="s">
        <v>197</v>
      </c>
      <c r="C54" s="108" t="s">
        <v>347</v>
      </c>
      <c r="D54" s="108" t="s">
        <v>357</v>
      </c>
      <c r="E54" s="111" t="s">
        <v>167</v>
      </c>
      <c r="F54" s="108"/>
      <c r="G54" s="115">
        <f aca="true" t="shared" si="18" ref="G54:L54">G55</f>
        <v>149.20000000000002</v>
      </c>
      <c r="H54" s="115">
        <f t="shared" si="18"/>
        <v>0</v>
      </c>
      <c r="I54" s="115">
        <f t="shared" si="18"/>
        <v>149.20000000000002</v>
      </c>
      <c r="J54" s="115">
        <f t="shared" si="18"/>
        <v>0</v>
      </c>
      <c r="K54" s="115">
        <f t="shared" si="18"/>
        <v>167.3</v>
      </c>
      <c r="L54" s="265">
        <f t="shared" si="18"/>
        <v>167.3</v>
      </c>
      <c r="M54" s="218">
        <f t="shared" si="1"/>
        <v>100</v>
      </c>
    </row>
    <row r="55" spans="1:13" s="6" customFormat="1" ht="29.25" customHeight="1">
      <c r="A55" s="140" t="s">
        <v>233</v>
      </c>
      <c r="B55" s="99" t="s">
        <v>197</v>
      </c>
      <c r="C55" s="113" t="s">
        <v>347</v>
      </c>
      <c r="D55" s="113" t="s">
        <v>357</v>
      </c>
      <c r="E55" s="111" t="s">
        <v>488</v>
      </c>
      <c r="F55" s="113"/>
      <c r="G55" s="112">
        <f aca="true" t="shared" si="19" ref="G55:L55">G56+G60</f>
        <v>149.20000000000002</v>
      </c>
      <c r="H55" s="112">
        <f t="shared" si="19"/>
        <v>0</v>
      </c>
      <c r="I55" s="112">
        <f t="shared" si="19"/>
        <v>149.20000000000002</v>
      </c>
      <c r="J55" s="112">
        <f t="shared" si="19"/>
        <v>0</v>
      </c>
      <c r="K55" s="288">
        <f t="shared" si="19"/>
        <v>167.3</v>
      </c>
      <c r="L55" s="289">
        <f t="shared" si="19"/>
        <v>167.3</v>
      </c>
      <c r="M55" s="218">
        <f t="shared" si="1"/>
        <v>100</v>
      </c>
    </row>
    <row r="56" spans="1:13" s="6" customFormat="1" ht="43.5" customHeight="1">
      <c r="A56" s="130" t="s">
        <v>254</v>
      </c>
      <c r="B56" s="99" t="s">
        <v>197</v>
      </c>
      <c r="C56" s="59" t="s">
        <v>347</v>
      </c>
      <c r="D56" s="59" t="s">
        <v>357</v>
      </c>
      <c r="E56" s="141" t="s">
        <v>488</v>
      </c>
      <c r="F56" s="59" t="s">
        <v>97</v>
      </c>
      <c r="G56" s="112">
        <f aca="true" t="shared" si="20" ref="G56:L56">G57</f>
        <v>121.4</v>
      </c>
      <c r="H56" s="112">
        <f t="shared" si="20"/>
        <v>0</v>
      </c>
      <c r="I56" s="112">
        <f t="shared" si="20"/>
        <v>121.4</v>
      </c>
      <c r="J56" s="112">
        <f t="shared" si="20"/>
        <v>0</v>
      </c>
      <c r="K56" s="244">
        <f t="shared" si="20"/>
        <v>113.16534</v>
      </c>
      <c r="L56" s="281">
        <f t="shared" si="20"/>
        <v>113.16534</v>
      </c>
      <c r="M56" s="216">
        <f t="shared" si="1"/>
        <v>100</v>
      </c>
    </row>
    <row r="57" spans="1:13" ht="17.25" customHeight="1">
      <c r="A57" s="34" t="s">
        <v>222</v>
      </c>
      <c r="B57" s="99" t="s">
        <v>197</v>
      </c>
      <c r="C57" s="59" t="s">
        <v>347</v>
      </c>
      <c r="D57" s="59" t="s">
        <v>357</v>
      </c>
      <c r="E57" s="141" t="s">
        <v>488</v>
      </c>
      <c r="F57" s="59" t="s">
        <v>32</v>
      </c>
      <c r="G57" s="167">
        <f aca="true" t="shared" si="21" ref="G57:L57">G58+G59</f>
        <v>121.4</v>
      </c>
      <c r="H57" s="167">
        <f t="shared" si="21"/>
        <v>0</v>
      </c>
      <c r="I57" s="167">
        <f t="shared" si="21"/>
        <v>121.4</v>
      </c>
      <c r="J57" s="167">
        <f t="shared" si="21"/>
        <v>0</v>
      </c>
      <c r="K57" s="294">
        <f t="shared" si="21"/>
        <v>113.16534</v>
      </c>
      <c r="L57" s="281">
        <f t="shared" si="21"/>
        <v>113.16534</v>
      </c>
      <c r="M57" s="216">
        <f t="shared" si="1"/>
        <v>100</v>
      </c>
    </row>
    <row r="58" spans="1:13" s="5" customFormat="1" ht="15.75">
      <c r="A58" s="361" t="s">
        <v>214</v>
      </c>
      <c r="B58" s="341" t="s">
        <v>197</v>
      </c>
      <c r="C58" s="352" t="s">
        <v>347</v>
      </c>
      <c r="D58" s="352" t="s">
        <v>357</v>
      </c>
      <c r="E58" s="343" t="s">
        <v>488</v>
      </c>
      <c r="F58" s="342" t="s">
        <v>361</v>
      </c>
      <c r="G58" s="105">
        <v>93.2</v>
      </c>
      <c r="H58" s="105"/>
      <c r="I58" s="105">
        <f>G58+H58</f>
        <v>93.2</v>
      </c>
      <c r="J58" s="105"/>
      <c r="K58" s="269">
        <v>86.91656</v>
      </c>
      <c r="L58" s="269">
        <v>86.91656</v>
      </c>
      <c r="M58" s="216">
        <f t="shared" si="1"/>
        <v>100</v>
      </c>
    </row>
    <row r="59" spans="1:13" s="5" customFormat="1" ht="38.25">
      <c r="A59" s="361" t="s">
        <v>216</v>
      </c>
      <c r="B59" s="341" t="s">
        <v>197</v>
      </c>
      <c r="C59" s="352" t="s">
        <v>347</v>
      </c>
      <c r="D59" s="352" t="s">
        <v>357</v>
      </c>
      <c r="E59" s="343" t="s">
        <v>488</v>
      </c>
      <c r="F59" s="342" t="s">
        <v>217</v>
      </c>
      <c r="G59" s="105">
        <v>28.2</v>
      </c>
      <c r="H59" s="105"/>
      <c r="I59" s="105">
        <f>G59+H59</f>
        <v>28.2</v>
      </c>
      <c r="J59" s="105"/>
      <c r="K59" s="269">
        <v>26.24878</v>
      </c>
      <c r="L59" s="269">
        <v>26.24878</v>
      </c>
      <c r="M59" s="216">
        <f t="shared" si="1"/>
        <v>100</v>
      </c>
    </row>
    <row r="60" spans="1:13" s="5" customFormat="1" ht="25.5">
      <c r="A60" s="340" t="s">
        <v>258</v>
      </c>
      <c r="B60" s="341" t="s">
        <v>197</v>
      </c>
      <c r="C60" s="352" t="s">
        <v>347</v>
      </c>
      <c r="D60" s="352" t="s">
        <v>357</v>
      </c>
      <c r="E60" s="343" t="s">
        <v>488</v>
      </c>
      <c r="F60" s="342" t="s">
        <v>259</v>
      </c>
      <c r="G60" s="105">
        <f aca="true" t="shared" si="22" ref="G60:L60">G61</f>
        <v>27.8</v>
      </c>
      <c r="H60" s="105">
        <f t="shared" si="22"/>
        <v>0</v>
      </c>
      <c r="I60" s="105">
        <f t="shared" si="22"/>
        <v>27.8</v>
      </c>
      <c r="J60" s="105">
        <f t="shared" si="22"/>
        <v>0</v>
      </c>
      <c r="K60" s="269">
        <f t="shared" si="22"/>
        <v>54.13466</v>
      </c>
      <c r="L60" s="269">
        <f t="shared" si="22"/>
        <v>54.13466</v>
      </c>
      <c r="M60" s="216">
        <f t="shared" si="1"/>
        <v>100</v>
      </c>
    </row>
    <row r="61" spans="1:13" s="5" customFormat="1" ht="25.5">
      <c r="A61" s="361" t="s">
        <v>224</v>
      </c>
      <c r="B61" s="341" t="s">
        <v>197</v>
      </c>
      <c r="C61" s="352" t="s">
        <v>347</v>
      </c>
      <c r="D61" s="352" t="s">
        <v>357</v>
      </c>
      <c r="E61" s="343" t="s">
        <v>488</v>
      </c>
      <c r="F61" s="342" t="s">
        <v>223</v>
      </c>
      <c r="G61" s="105">
        <f aca="true" t="shared" si="23" ref="G61:L61">G62+G63</f>
        <v>27.8</v>
      </c>
      <c r="H61" s="105">
        <f t="shared" si="23"/>
        <v>0</v>
      </c>
      <c r="I61" s="105">
        <f t="shared" si="23"/>
        <v>27.8</v>
      </c>
      <c r="J61" s="105">
        <f t="shared" si="23"/>
        <v>0</v>
      </c>
      <c r="K61" s="269">
        <f t="shared" si="23"/>
        <v>54.13466</v>
      </c>
      <c r="L61" s="269">
        <f t="shared" si="23"/>
        <v>54.13466</v>
      </c>
      <c r="M61" s="216">
        <f t="shared" si="1"/>
        <v>100</v>
      </c>
    </row>
    <row r="62" spans="1:13" s="5" customFormat="1" ht="25.5">
      <c r="A62" s="340" t="s">
        <v>363</v>
      </c>
      <c r="B62" s="341" t="s">
        <v>197</v>
      </c>
      <c r="C62" s="352" t="s">
        <v>347</v>
      </c>
      <c r="D62" s="352" t="s">
        <v>357</v>
      </c>
      <c r="E62" s="343" t="s">
        <v>488</v>
      </c>
      <c r="F62" s="342" t="s">
        <v>364</v>
      </c>
      <c r="G62" s="244">
        <v>7</v>
      </c>
      <c r="H62" s="244"/>
      <c r="I62" s="244">
        <f>G62+H62</f>
        <v>7</v>
      </c>
      <c r="J62" s="244"/>
      <c r="K62" s="294">
        <v>7.6128</v>
      </c>
      <c r="L62" s="294">
        <v>7.6128</v>
      </c>
      <c r="M62" s="216">
        <f t="shared" si="1"/>
        <v>100</v>
      </c>
    </row>
    <row r="63" spans="1:13" s="5" customFormat="1" ht="28.5" customHeight="1">
      <c r="A63" s="340" t="s">
        <v>25</v>
      </c>
      <c r="B63" s="341" t="s">
        <v>197</v>
      </c>
      <c r="C63" s="352" t="s">
        <v>347</v>
      </c>
      <c r="D63" s="352" t="s">
        <v>357</v>
      </c>
      <c r="E63" s="343" t="s">
        <v>488</v>
      </c>
      <c r="F63" s="342" t="s">
        <v>365</v>
      </c>
      <c r="G63" s="105">
        <v>20.8</v>
      </c>
      <c r="H63" s="105"/>
      <c r="I63" s="244">
        <f>G63+H63</f>
        <v>20.8</v>
      </c>
      <c r="J63" s="105"/>
      <c r="K63" s="294">
        <v>46.52186</v>
      </c>
      <c r="L63" s="269">
        <v>46.52186</v>
      </c>
      <c r="M63" s="216">
        <f t="shared" si="1"/>
        <v>100</v>
      </c>
    </row>
    <row r="64" spans="1:13" s="143" customFormat="1" ht="28.5" customHeight="1">
      <c r="A64" s="344" t="s">
        <v>234</v>
      </c>
      <c r="B64" s="345" t="s">
        <v>197</v>
      </c>
      <c r="C64" s="362" t="s">
        <v>347</v>
      </c>
      <c r="D64" s="362" t="s">
        <v>357</v>
      </c>
      <c r="E64" s="347" t="s">
        <v>169</v>
      </c>
      <c r="F64" s="346"/>
      <c r="G64" s="115">
        <f>G65+G79</f>
        <v>20</v>
      </c>
      <c r="H64" s="115">
        <f>H65+H79</f>
        <v>20</v>
      </c>
      <c r="I64" s="115">
        <f>I65+I79</f>
        <v>40</v>
      </c>
      <c r="J64" s="115">
        <f>J65+J79</f>
        <v>0</v>
      </c>
      <c r="K64" s="268">
        <f>K65+K79+K69+K73+K75</f>
        <v>1266.3956699999999</v>
      </c>
      <c r="L64" s="268">
        <f>L65+L79+L69+L73+L75</f>
        <v>1217.12608</v>
      </c>
      <c r="M64" s="218">
        <f t="shared" si="1"/>
        <v>96.10946316643677</v>
      </c>
    </row>
    <row r="65" spans="1:13" s="20" customFormat="1" ht="28.5" customHeight="1">
      <c r="A65" s="344" t="s">
        <v>432</v>
      </c>
      <c r="B65" s="345" t="s">
        <v>197</v>
      </c>
      <c r="C65" s="362" t="s">
        <v>347</v>
      </c>
      <c r="D65" s="362" t="s">
        <v>357</v>
      </c>
      <c r="E65" s="347" t="s">
        <v>431</v>
      </c>
      <c r="F65" s="346"/>
      <c r="G65" s="115">
        <f aca="true" t="shared" si="24" ref="G65:L67">G66</f>
        <v>20</v>
      </c>
      <c r="H65" s="115">
        <f t="shared" si="24"/>
        <v>20</v>
      </c>
      <c r="I65" s="115">
        <f t="shared" si="24"/>
        <v>40</v>
      </c>
      <c r="J65" s="115">
        <f t="shared" si="24"/>
        <v>0</v>
      </c>
      <c r="K65" s="268">
        <f t="shared" si="24"/>
        <v>735.0029</v>
      </c>
      <c r="L65" s="265">
        <f t="shared" si="24"/>
        <v>735.0029</v>
      </c>
      <c r="M65" s="218">
        <f t="shared" si="1"/>
        <v>100</v>
      </c>
    </row>
    <row r="66" spans="1:13" s="20" customFormat="1" ht="15.75">
      <c r="A66" s="340" t="s">
        <v>121</v>
      </c>
      <c r="B66" s="341" t="s">
        <v>197</v>
      </c>
      <c r="C66" s="352" t="s">
        <v>347</v>
      </c>
      <c r="D66" s="352" t="s">
        <v>357</v>
      </c>
      <c r="E66" s="343" t="s">
        <v>431</v>
      </c>
      <c r="F66" s="342" t="s">
        <v>261</v>
      </c>
      <c r="G66" s="115">
        <f t="shared" si="24"/>
        <v>20</v>
      </c>
      <c r="H66" s="115">
        <f t="shared" si="24"/>
        <v>20</v>
      </c>
      <c r="I66" s="105">
        <f t="shared" si="24"/>
        <v>40</v>
      </c>
      <c r="J66" s="105">
        <f t="shared" si="24"/>
        <v>0</v>
      </c>
      <c r="K66" s="269">
        <f t="shared" si="24"/>
        <v>735.0029</v>
      </c>
      <c r="L66" s="266">
        <f t="shared" si="24"/>
        <v>735.0029</v>
      </c>
      <c r="M66" s="216">
        <f t="shared" si="1"/>
        <v>100</v>
      </c>
    </row>
    <row r="67" spans="1:13" s="20" customFormat="1" ht="15.75">
      <c r="A67" s="361" t="s">
        <v>433</v>
      </c>
      <c r="B67" s="341" t="s">
        <v>197</v>
      </c>
      <c r="C67" s="352" t="s">
        <v>347</v>
      </c>
      <c r="D67" s="352" t="s">
        <v>357</v>
      </c>
      <c r="E67" s="343" t="s">
        <v>431</v>
      </c>
      <c r="F67" s="342" t="s">
        <v>263</v>
      </c>
      <c r="G67" s="115">
        <f t="shared" si="24"/>
        <v>20</v>
      </c>
      <c r="H67" s="115">
        <f t="shared" si="24"/>
        <v>20</v>
      </c>
      <c r="I67" s="105">
        <f t="shared" si="24"/>
        <v>40</v>
      </c>
      <c r="J67" s="105">
        <f t="shared" si="24"/>
        <v>0</v>
      </c>
      <c r="K67" s="269">
        <f t="shared" si="24"/>
        <v>735.0029</v>
      </c>
      <c r="L67" s="266">
        <f t="shared" si="24"/>
        <v>735.0029</v>
      </c>
      <c r="M67" s="216">
        <f t="shared" si="1"/>
        <v>100</v>
      </c>
    </row>
    <row r="68" spans="1:13" s="5" customFormat="1" ht="27" customHeight="1">
      <c r="A68" s="340" t="s">
        <v>434</v>
      </c>
      <c r="B68" s="341" t="s">
        <v>197</v>
      </c>
      <c r="C68" s="352" t="s">
        <v>347</v>
      </c>
      <c r="D68" s="352" t="s">
        <v>357</v>
      </c>
      <c r="E68" s="343" t="s">
        <v>431</v>
      </c>
      <c r="F68" s="342" t="s">
        <v>297</v>
      </c>
      <c r="G68" s="105">
        <v>20</v>
      </c>
      <c r="H68" s="105">
        <v>20</v>
      </c>
      <c r="I68" s="245">
        <f>G68+H68</f>
        <v>40</v>
      </c>
      <c r="J68" s="245"/>
      <c r="K68" s="269">
        <v>735.0029</v>
      </c>
      <c r="L68" s="269">
        <v>735.0029</v>
      </c>
      <c r="M68" s="216">
        <f t="shared" si="1"/>
        <v>100</v>
      </c>
    </row>
    <row r="69" spans="1:13" s="5" customFormat="1" ht="27" customHeight="1">
      <c r="A69" s="109" t="s">
        <v>235</v>
      </c>
      <c r="B69" s="99" t="s">
        <v>197</v>
      </c>
      <c r="C69" s="103" t="s">
        <v>347</v>
      </c>
      <c r="D69" s="103" t="s">
        <v>357</v>
      </c>
      <c r="E69" s="149" t="s">
        <v>170</v>
      </c>
      <c r="F69" s="71"/>
      <c r="G69" s="105"/>
      <c r="H69" s="105"/>
      <c r="I69" s="105"/>
      <c r="J69" s="105"/>
      <c r="K69" s="269">
        <f aca="true" t="shared" si="25" ref="K69:L71">K70</f>
        <v>78.799</v>
      </c>
      <c r="L69" s="269">
        <f t="shared" si="25"/>
        <v>30</v>
      </c>
      <c r="M69" s="216">
        <f t="shared" si="1"/>
        <v>38.07154913133415</v>
      </c>
    </row>
    <row r="70" spans="1:13" s="5" customFormat="1" ht="27" customHeight="1">
      <c r="A70" s="70" t="s">
        <v>258</v>
      </c>
      <c r="B70" s="99" t="s">
        <v>197</v>
      </c>
      <c r="C70" s="103" t="s">
        <v>347</v>
      </c>
      <c r="D70" s="103" t="s">
        <v>357</v>
      </c>
      <c r="E70" s="149" t="s">
        <v>170</v>
      </c>
      <c r="F70" s="71" t="s">
        <v>259</v>
      </c>
      <c r="G70" s="105"/>
      <c r="H70" s="105"/>
      <c r="I70" s="105"/>
      <c r="J70" s="105"/>
      <c r="K70" s="269">
        <f t="shared" si="25"/>
        <v>78.799</v>
      </c>
      <c r="L70" s="269">
        <f t="shared" si="25"/>
        <v>30</v>
      </c>
      <c r="M70" s="216">
        <f t="shared" si="1"/>
        <v>38.07154913133415</v>
      </c>
    </row>
    <row r="71" spans="1:13" s="5" customFormat="1" ht="27" customHeight="1">
      <c r="A71" s="34" t="s">
        <v>260</v>
      </c>
      <c r="B71" s="99" t="s">
        <v>197</v>
      </c>
      <c r="C71" s="103" t="s">
        <v>347</v>
      </c>
      <c r="D71" s="103" t="s">
        <v>357</v>
      </c>
      <c r="E71" s="149" t="s">
        <v>170</v>
      </c>
      <c r="F71" s="71" t="s">
        <v>223</v>
      </c>
      <c r="G71" s="105"/>
      <c r="H71" s="105"/>
      <c r="I71" s="105"/>
      <c r="J71" s="105"/>
      <c r="K71" s="269">
        <f t="shared" si="25"/>
        <v>78.799</v>
      </c>
      <c r="L71" s="269">
        <f t="shared" si="25"/>
        <v>30</v>
      </c>
      <c r="M71" s="216">
        <f t="shared" si="1"/>
        <v>38.07154913133415</v>
      </c>
    </row>
    <row r="72" spans="1:13" s="5" customFormat="1" ht="27" customHeight="1">
      <c r="A72" s="340" t="s">
        <v>25</v>
      </c>
      <c r="B72" s="341" t="s">
        <v>197</v>
      </c>
      <c r="C72" s="352" t="s">
        <v>347</v>
      </c>
      <c r="D72" s="352" t="s">
        <v>357</v>
      </c>
      <c r="E72" s="343" t="s">
        <v>170</v>
      </c>
      <c r="F72" s="342" t="s">
        <v>365</v>
      </c>
      <c r="G72" s="274"/>
      <c r="H72" s="274"/>
      <c r="I72" s="274"/>
      <c r="J72" s="274"/>
      <c r="K72" s="269">
        <v>78.799</v>
      </c>
      <c r="L72" s="269">
        <v>30</v>
      </c>
      <c r="M72" s="216">
        <f t="shared" si="1"/>
        <v>38.07154913133415</v>
      </c>
    </row>
    <row r="73" spans="1:13" s="5" customFormat="1" ht="27" customHeight="1">
      <c r="A73" s="344" t="s">
        <v>490</v>
      </c>
      <c r="B73" s="341" t="s">
        <v>197</v>
      </c>
      <c r="C73" s="352" t="s">
        <v>347</v>
      </c>
      <c r="D73" s="352" t="s">
        <v>357</v>
      </c>
      <c r="E73" s="343" t="s">
        <v>473</v>
      </c>
      <c r="F73" s="332"/>
      <c r="G73" s="274"/>
      <c r="H73" s="274"/>
      <c r="I73" s="274"/>
      <c r="J73" s="274"/>
      <c r="K73" s="269">
        <f>K74</f>
        <v>409.53177</v>
      </c>
      <c r="L73" s="269">
        <f>L74</f>
        <v>409.06118</v>
      </c>
      <c r="M73" s="216">
        <f t="shared" si="1"/>
        <v>99.8850907220214</v>
      </c>
    </row>
    <row r="74" spans="1:13" s="5" customFormat="1" ht="27" customHeight="1">
      <c r="A74" s="340" t="s">
        <v>25</v>
      </c>
      <c r="B74" s="341" t="s">
        <v>197</v>
      </c>
      <c r="C74" s="352" t="s">
        <v>347</v>
      </c>
      <c r="D74" s="352" t="s">
        <v>357</v>
      </c>
      <c r="E74" s="343" t="s">
        <v>473</v>
      </c>
      <c r="F74" s="342" t="s">
        <v>365</v>
      </c>
      <c r="G74" s="274"/>
      <c r="H74" s="274"/>
      <c r="I74" s="274"/>
      <c r="J74" s="274"/>
      <c r="K74" s="269">
        <v>409.53177</v>
      </c>
      <c r="L74" s="269">
        <v>409.06118</v>
      </c>
      <c r="M74" s="216">
        <f t="shared" si="1"/>
        <v>99.8850907220214</v>
      </c>
    </row>
    <row r="75" spans="1:13" s="5" customFormat="1" ht="27" customHeight="1">
      <c r="A75" s="344" t="s">
        <v>491</v>
      </c>
      <c r="B75" s="341" t="s">
        <v>197</v>
      </c>
      <c r="C75" s="352" t="s">
        <v>347</v>
      </c>
      <c r="D75" s="352" t="s">
        <v>357</v>
      </c>
      <c r="E75" s="343" t="s">
        <v>495</v>
      </c>
      <c r="F75" s="332"/>
      <c r="G75" s="274"/>
      <c r="H75" s="274"/>
      <c r="I75" s="274"/>
      <c r="J75" s="274"/>
      <c r="K75" s="269">
        <f>K76+K77+K78</f>
        <v>0</v>
      </c>
      <c r="L75" s="269">
        <f>L76+L77+L78</f>
        <v>0</v>
      </c>
      <c r="M75" s="216"/>
    </row>
    <row r="76" spans="1:13" s="5" customFormat="1" ht="27" customHeight="1">
      <c r="A76" s="340" t="s">
        <v>25</v>
      </c>
      <c r="B76" s="341" t="s">
        <v>197</v>
      </c>
      <c r="C76" s="352" t="s">
        <v>347</v>
      </c>
      <c r="D76" s="352" t="s">
        <v>357</v>
      </c>
      <c r="E76" s="343" t="s">
        <v>492</v>
      </c>
      <c r="F76" s="342" t="s">
        <v>365</v>
      </c>
      <c r="G76" s="274"/>
      <c r="H76" s="274"/>
      <c r="I76" s="274"/>
      <c r="J76" s="274"/>
      <c r="K76" s="269">
        <v>0</v>
      </c>
      <c r="L76" s="269">
        <v>0</v>
      </c>
      <c r="M76" s="216"/>
    </row>
    <row r="77" spans="1:13" s="5" customFormat="1" ht="27" customHeight="1">
      <c r="A77" s="340"/>
      <c r="B77" s="341" t="s">
        <v>197</v>
      </c>
      <c r="C77" s="352" t="s">
        <v>347</v>
      </c>
      <c r="D77" s="352" t="s">
        <v>357</v>
      </c>
      <c r="E77" s="343" t="s">
        <v>493</v>
      </c>
      <c r="F77" s="342" t="s">
        <v>365</v>
      </c>
      <c r="G77" s="274"/>
      <c r="H77" s="274"/>
      <c r="I77" s="274"/>
      <c r="J77" s="274"/>
      <c r="K77" s="269">
        <v>0</v>
      </c>
      <c r="L77" s="269">
        <v>0</v>
      </c>
      <c r="M77" s="216"/>
    </row>
    <row r="78" spans="1:13" s="5" customFormat="1" ht="27" customHeight="1">
      <c r="A78" s="340"/>
      <c r="B78" s="341" t="s">
        <v>197</v>
      </c>
      <c r="C78" s="352" t="s">
        <v>347</v>
      </c>
      <c r="D78" s="352" t="s">
        <v>357</v>
      </c>
      <c r="E78" s="343" t="s">
        <v>494</v>
      </c>
      <c r="F78" s="342" t="s">
        <v>365</v>
      </c>
      <c r="G78" s="274"/>
      <c r="H78" s="274"/>
      <c r="I78" s="274"/>
      <c r="J78" s="274"/>
      <c r="K78" s="269">
        <v>0</v>
      </c>
      <c r="L78" s="269">
        <v>0</v>
      </c>
      <c r="M78" s="216"/>
    </row>
    <row r="79" spans="1:13" s="5" customFormat="1" ht="16.5" customHeight="1">
      <c r="A79" s="70" t="s">
        <v>268</v>
      </c>
      <c r="B79" s="99" t="s">
        <v>197</v>
      </c>
      <c r="C79" s="103" t="s">
        <v>347</v>
      </c>
      <c r="D79" s="103" t="s">
        <v>357</v>
      </c>
      <c r="E79" s="149" t="s">
        <v>269</v>
      </c>
      <c r="F79" s="71"/>
      <c r="G79" s="105">
        <f aca="true" t="shared" si="26" ref="G79:L81">G80</f>
        <v>0</v>
      </c>
      <c r="H79" s="105">
        <f t="shared" si="26"/>
        <v>0</v>
      </c>
      <c r="I79" s="105">
        <f t="shared" si="26"/>
        <v>0</v>
      </c>
      <c r="J79" s="105">
        <f t="shared" si="26"/>
        <v>0</v>
      </c>
      <c r="K79" s="269">
        <f t="shared" si="26"/>
        <v>43.062</v>
      </c>
      <c r="L79" s="269">
        <f t="shared" si="26"/>
        <v>43.062</v>
      </c>
      <c r="M79" s="216">
        <f t="shared" si="1"/>
        <v>100</v>
      </c>
    </row>
    <row r="80" spans="1:13" s="5" customFormat="1" ht="17.25" customHeight="1">
      <c r="A80" s="70" t="s">
        <v>121</v>
      </c>
      <c r="B80" s="99" t="s">
        <v>197</v>
      </c>
      <c r="C80" s="103" t="s">
        <v>347</v>
      </c>
      <c r="D80" s="103" t="s">
        <v>357</v>
      </c>
      <c r="E80" s="149" t="s">
        <v>269</v>
      </c>
      <c r="F80" s="71" t="s">
        <v>261</v>
      </c>
      <c r="G80" s="105">
        <f t="shared" si="26"/>
        <v>0</v>
      </c>
      <c r="H80" s="105">
        <f t="shared" si="26"/>
        <v>0</v>
      </c>
      <c r="I80" s="105">
        <f t="shared" si="26"/>
        <v>0</v>
      </c>
      <c r="J80" s="105">
        <f t="shared" si="26"/>
        <v>0</v>
      </c>
      <c r="K80" s="269">
        <f t="shared" si="26"/>
        <v>43.062</v>
      </c>
      <c r="L80" s="269">
        <f t="shared" si="26"/>
        <v>43.062</v>
      </c>
      <c r="M80" s="216">
        <f t="shared" si="1"/>
        <v>100</v>
      </c>
    </row>
    <row r="81" spans="1:13" s="5" customFormat="1" ht="18" customHeight="1">
      <c r="A81" s="70" t="s">
        <v>265</v>
      </c>
      <c r="B81" s="99" t="s">
        <v>197</v>
      </c>
      <c r="C81" s="103" t="s">
        <v>347</v>
      </c>
      <c r="D81" s="103" t="s">
        <v>357</v>
      </c>
      <c r="E81" s="149" t="s">
        <v>269</v>
      </c>
      <c r="F81" s="71" t="s">
        <v>226</v>
      </c>
      <c r="G81" s="105">
        <f t="shared" si="26"/>
        <v>0</v>
      </c>
      <c r="H81" s="105">
        <f t="shared" si="26"/>
        <v>0</v>
      </c>
      <c r="I81" s="105">
        <f t="shared" si="26"/>
        <v>0</v>
      </c>
      <c r="J81" s="105">
        <f t="shared" si="26"/>
        <v>0</v>
      </c>
      <c r="K81" s="269">
        <f t="shared" si="26"/>
        <v>43.062</v>
      </c>
      <c r="L81" s="269">
        <f t="shared" si="26"/>
        <v>43.062</v>
      </c>
      <c r="M81" s="216">
        <f t="shared" si="1"/>
        <v>100</v>
      </c>
    </row>
    <row r="82" spans="1:13" s="5" customFormat="1" ht="15.75" customHeight="1">
      <c r="A82" s="340" t="s">
        <v>229</v>
      </c>
      <c r="B82" s="341" t="s">
        <v>197</v>
      </c>
      <c r="C82" s="352" t="s">
        <v>347</v>
      </c>
      <c r="D82" s="352" t="s">
        <v>357</v>
      </c>
      <c r="E82" s="343" t="s">
        <v>269</v>
      </c>
      <c r="F82" s="342" t="s">
        <v>228</v>
      </c>
      <c r="G82" s="105"/>
      <c r="H82" s="105"/>
      <c r="I82" s="245">
        <f>G82+H82</f>
        <v>0</v>
      </c>
      <c r="J82" s="245"/>
      <c r="K82" s="269">
        <v>43.062</v>
      </c>
      <c r="L82" s="269">
        <v>43.062</v>
      </c>
      <c r="M82" s="216">
        <f t="shared" si="1"/>
        <v>100</v>
      </c>
    </row>
    <row r="83" spans="1:13" s="14" customFormat="1" ht="15" customHeight="1">
      <c r="A83" s="45" t="s">
        <v>370</v>
      </c>
      <c r="B83" s="98" t="s">
        <v>197</v>
      </c>
      <c r="C83" s="142" t="s">
        <v>348</v>
      </c>
      <c r="D83" s="142"/>
      <c r="E83" s="133"/>
      <c r="F83" s="142"/>
      <c r="G83" s="145">
        <f aca="true" t="shared" si="27" ref="G83:L85">G84</f>
        <v>580.7</v>
      </c>
      <c r="H83" s="145">
        <f t="shared" si="27"/>
        <v>0</v>
      </c>
      <c r="I83" s="145">
        <f t="shared" si="27"/>
        <v>580.7</v>
      </c>
      <c r="J83" s="145">
        <f t="shared" si="27"/>
        <v>0</v>
      </c>
      <c r="K83" s="358">
        <f t="shared" si="27"/>
        <v>684.7</v>
      </c>
      <c r="L83" s="290">
        <f t="shared" si="27"/>
        <v>684.7</v>
      </c>
      <c r="M83" s="217">
        <f t="shared" si="1"/>
        <v>100</v>
      </c>
    </row>
    <row r="84" spans="1:13" s="19" customFormat="1" ht="15" customHeight="1">
      <c r="A84" s="34" t="s">
        <v>371</v>
      </c>
      <c r="B84" s="99" t="s">
        <v>197</v>
      </c>
      <c r="C84" s="59" t="s">
        <v>348</v>
      </c>
      <c r="D84" s="59" t="s">
        <v>350</v>
      </c>
      <c r="E84" s="141"/>
      <c r="F84" s="59"/>
      <c r="G84" s="167">
        <f t="shared" si="27"/>
        <v>580.7</v>
      </c>
      <c r="H84" s="167">
        <f t="shared" si="27"/>
        <v>0</v>
      </c>
      <c r="I84" s="167">
        <f t="shared" si="27"/>
        <v>580.7</v>
      </c>
      <c r="J84" s="167">
        <f t="shared" si="27"/>
        <v>0</v>
      </c>
      <c r="K84" s="294">
        <f t="shared" si="27"/>
        <v>684.7</v>
      </c>
      <c r="L84" s="281">
        <f t="shared" si="27"/>
        <v>684.7</v>
      </c>
      <c r="M84" s="216">
        <f t="shared" si="1"/>
        <v>100</v>
      </c>
    </row>
    <row r="85" spans="1:13" ht="30" customHeight="1">
      <c r="A85" s="109" t="s">
        <v>267</v>
      </c>
      <c r="B85" s="107" t="s">
        <v>197</v>
      </c>
      <c r="C85" s="113" t="s">
        <v>348</v>
      </c>
      <c r="D85" s="113" t="s">
        <v>350</v>
      </c>
      <c r="E85" s="111" t="s">
        <v>167</v>
      </c>
      <c r="F85" s="113"/>
      <c r="G85" s="112">
        <f t="shared" si="27"/>
        <v>580.7</v>
      </c>
      <c r="H85" s="112">
        <f t="shared" si="27"/>
        <v>0</v>
      </c>
      <c r="I85" s="112">
        <f t="shared" si="27"/>
        <v>580.7</v>
      </c>
      <c r="J85" s="112">
        <f t="shared" si="27"/>
        <v>0</v>
      </c>
      <c r="K85" s="293">
        <f t="shared" si="27"/>
        <v>684.7</v>
      </c>
      <c r="L85" s="293">
        <f t="shared" si="27"/>
        <v>684.7</v>
      </c>
      <c r="M85" s="218">
        <f t="shared" si="1"/>
        <v>100</v>
      </c>
    </row>
    <row r="86" spans="1:13" s="6" customFormat="1" ht="27.75" customHeight="1">
      <c r="A86" s="140" t="s">
        <v>372</v>
      </c>
      <c r="B86" s="99" t="s">
        <v>197</v>
      </c>
      <c r="C86" s="113" t="s">
        <v>348</v>
      </c>
      <c r="D86" s="113" t="s">
        <v>350</v>
      </c>
      <c r="E86" s="111" t="s">
        <v>171</v>
      </c>
      <c r="F86" s="113"/>
      <c r="G86" s="112">
        <f aca="true" t="shared" si="28" ref="G86:L86">G87+G92</f>
        <v>580.7</v>
      </c>
      <c r="H86" s="112">
        <f t="shared" si="28"/>
        <v>0</v>
      </c>
      <c r="I86" s="112">
        <f t="shared" si="28"/>
        <v>580.7</v>
      </c>
      <c r="J86" s="112">
        <f t="shared" si="28"/>
        <v>0</v>
      </c>
      <c r="K86" s="293">
        <f t="shared" si="28"/>
        <v>684.7</v>
      </c>
      <c r="L86" s="293">
        <f t="shared" si="28"/>
        <v>684.7</v>
      </c>
      <c r="M86" s="218">
        <f aca="true" t="shared" si="29" ref="M86:M167">L86/K86*100</f>
        <v>100</v>
      </c>
    </row>
    <row r="87" spans="1:13" s="6" customFormat="1" ht="42" customHeight="1">
      <c r="A87" s="130" t="s">
        <v>254</v>
      </c>
      <c r="B87" s="99" t="s">
        <v>197</v>
      </c>
      <c r="C87" s="59" t="s">
        <v>348</v>
      </c>
      <c r="D87" s="59" t="s">
        <v>350</v>
      </c>
      <c r="E87" s="141" t="s">
        <v>171</v>
      </c>
      <c r="F87" s="59" t="s">
        <v>97</v>
      </c>
      <c r="G87" s="112">
        <f aca="true" t="shared" si="30" ref="G87:L87">G88</f>
        <v>571.3000000000001</v>
      </c>
      <c r="H87" s="112">
        <f t="shared" si="30"/>
        <v>0</v>
      </c>
      <c r="I87" s="112">
        <f t="shared" si="30"/>
        <v>571.3000000000001</v>
      </c>
      <c r="J87" s="112">
        <f t="shared" si="30"/>
        <v>0</v>
      </c>
      <c r="K87" s="293">
        <f t="shared" si="30"/>
        <v>627.92803</v>
      </c>
      <c r="L87" s="293">
        <f t="shared" si="30"/>
        <v>627.92803</v>
      </c>
      <c r="M87" s="216">
        <f t="shared" si="29"/>
        <v>100</v>
      </c>
    </row>
    <row r="88" spans="1:13" ht="20.25" customHeight="1">
      <c r="A88" s="34" t="s">
        <v>222</v>
      </c>
      <c r="B88" s="99" t="s">
        <v>197</v>
      </c>
      <c r="C88" s="59" t="s">
        <v>348</v>
      </c>
      <c r="D88" s="59" t="s">
        <v>350</v>
      </c>
      <c r="E88" s="141" t="s">
        <v>171</v>
      </c>
      <c r="F88" s="59" t="s">
        <v>32</v>
      </c>
      <c r="G88" s="167">
        <f aca="true" t="shared" si="31" ref="G88:L88">G89+G90+G91</f>
        <v>571.3000000000001</v>
      </c>
      <c r="H88" s="167">
        <f t="shared" si="31"/>
        <v>0</v>
      </c>
      <c r="I88" s="167">
        <f t="shared" si="31"/>
        <v>571.3000000000001</v>
      </c>
      <c r="J88" s="167">
        <f t="shared" si="31"/>
        <v>0</v>
      </c>
      <c r="K88" s="294">
        <f t="shared" si="31"/>
        <v>627.92803</v>
      </c>
      <c r="L88" s="294">
        <f t="shared" si="31"/>
        <v>627.92803</v>
      </c>
      <c r="M88" s="216">
        <f t="shared" si="29"/>
        <v>100</v>
      </c>
    </row>
    <row r="89" spans="1:13" ht="25.5">
      <c r="A89" s="361" t="s">
        <v>24</v>
      </c>
      <c r="B89" s="341" t="s">
        <v>197</v>
      </c>
      <c r="C89" s="352" t="s">
        <v>348</v>
      </c>
      <c r="D89" s="352" t="s">
        <v>350</v>
      </c>
      <c r="E89" s="343" t="s">
        <v>171</v>
      </c>
      <c r="F89" s="342" t="s">
        <v>361</v>
      </c>
      <c r="G89" s="105">
        <f>482.1-39.4</f>
        <v>442.70000000000005</v>
      </c>
      <c r="H89" s="105"/>
      <c r="I89" s="105">
        <f>G89+H89</f>
        <v>442.70000000000005</v>
      </c>
      <c r="J89" s="105"/>
      <c r="K89" s="269">
        <v>484.2385</v>
      </c>
      <c r="L89" s="269">
        <v>484.2385</v>
      </c>
      <c r="M89" s="216">
        <f t="shared" si="29"/>
        <v>100</v>
      </c>
    </row>
    <row r="90" spans="1:13" ht="15.75" hidden="1">
      <c r="A90" s="361" t="s">
        <v>225</v>
      </c>
      <c r="B90" s="341" t="s">
        <v>197</v>
      </c>
      <c r="C90" s="352" t="s">
        <v>348</v>
      </c>
      <c r="D90" s="352" t="s">
        <v>350</v>
      </c>
      <c r="E90" s="343" t="s">
        <v>171</v>
      </c>
      <c r="F90" s="342" t="s">
        <v>362</v>
      </c>
      <c r="G90" s="105"/>
      <c r="H90" s="105"/>
      <c r="I90" s="105">
        <f>G90+H90</f>
        <v>0</v>
      </c>
      <c r="J90" s="105"/>
      <c r="K90" s="269">
        <f>I90+J90</f>
        <v>0</v>
      </c>
      <c r="L90" s="269">
        <v>0</v>
      </c>
      <c r="M90" s="216" t="e">
        <f t="shared" si="29"/>
        <v>#DIV/0!</v>
      </c>
    </row>
    <row r="91" spans="1:13" ht="38.25">
      <c r="A91" s="361" t="s">
        <v>216</v>
      </c>
      <c r="B91" s="341" t="s">
        <v>197</v>
      </c>
      <c r="C91" s="352" t="s">
        <v>348</v>
      </c>
      <c r="D91" s="352" t="s">
        <v>350</v>
      </c>
      <c r="E91" s="343" t="s">
        <v>171</v>
      </c>
      <c r="F91" s="342" t="s">
        <v>217</v>
      </c>
      <c r="G91" s="105">
        <f>145.6-17</f>
        <v>128.6</v>
      </c>
      <c r="H91" s="105"/>
      <c r="I91" s="105">
        <f>G91+H91</f>
        <v>128.6</v>
      </c>
      <c r="J91" s="105"/>
      <c r="K91" s="269">
        <v>143.68953</v>
      </c>
      <c r="L91" s="269">
        <v>143.68953</v>
      </c>
      <c r="M91" s="216">
        <f t="shared" si="29"/>
        <v>100</v>
      </c>
    </row>
    <row r="92" spans="1:13" ht="28.5" customHeight="1">
      <c r="A92" s="340" t="s">
        <v>258</v>
      </c>
      <c r="B92" s="341" t="s">
        <v>197</v>
      </c>
      <c r="C92" s="352" t="s">
        <v>348</v>
      </c>
      <c r="D92" s="352" t="s">
        <v>350</v>
      </c>
      <c r="E92" s="343" t="s">
        <v>171</v>
      </c>
      <c r="F92" s="342" t="s">
        <v>259</v>
      </c>
      <c r="G92" s="105">
        <f aca="true" t="shared" si="32" ref="G92:L92">G93</f>
        <v>9.4</v>
      </c>
      <c r="H92" s="105">
        <f t="shared" si="32"/>
        <v>0</v>
      </c>
      <c r="I92" s="105">
        <f t="shared" si="32"/>
        <v>9.4</v>
      </c>
      <c r="J92" s="105">
        <f t="shared" si="32"/>
        <v>0</v>
      </c>
      <c r="K92" s="269">
        <f t="shared" si="32"/>
        <v>56.771969999999996</v>
      </c>
      <c r="L92" s="269">
        <f t="shared" si="32"/>
        <v>56.771969999999996</v>
      </c>
      <c r="M92" s="216">
        <f t="shared" si="29"/>
        <v>100</v>
      </c>
    </row>
    <row r="93" spans="1:13" ht="25.5">
      <c r="A93" s="361" t="s">
        <v>260</v>
      </c>
      <c r="B93" s="341" t="s">
        <v>197</v>
      </c>
      <c r="C93" s="352" t="s">
        <v>348</v>
      </c>
      <c r="D93" s="352" t="s">
        <v>350</v>
      </c>
      <c r="E93" s="343" t="s">
        <v>171</v>
      </c>
      <c r="F93" s="342" t="s">
        <v>223</v>
      </c>
      <c r="G93" s="105">
        <f aca="true" t="shared" si="33" ref="G93:L93">G94+G95</f>
        <v>9.4</v>
      </c>
      <c r="H93" s="105">
        <f t="shared" si="33"/>
        <v>0</v>
      </c>
      <c r="I93" s="105">
        <f t="shared" si="33"/>
        <v>9.4</v>
      </c>
      <c r="J93" s="105">
        <f t="shared" si="33"/>
        <v>0</v>
      </c>
      <c r="K93" s="269">
        <f t="shared" si="33"/>
        <v>56.771969999999996</v>
      </c>
      <c r="L93" s="269">
        <f t="shared" si="33"/>
        <v>56.771969999999996</v>
      </c>
      <c r="M93" s="216">
        <f t="shared" si="29"/>
        <v>100</v>
      </c>
    </row>
    <row r="94" spans="1:13" s="6" customFormat="1" ht="25.5">
      <c r="A94" s="340" t="s">
        <v>363</v>
      </c>
      <c r="B94" s="341" t="s">
        <v>197</v>
      </c>
      <c r="C94" s="352" t="s">
        <v>348</v>
      </c>
      <c r="D94" s="352" t="s">
        <v>350</v>
      </c>
      <c r="E94" s="343" t="s">
        <v>171</v>
      </c>
      <c r="F94" s="342" t="s">
        <v>364</v>
      </c>
      <c r="G94" s="244">
        <v>5</v>
      </c>
      <c r="H94" s="244"/>
      <c r="I94" s="244">
        <f>G94+H94</f>
        <v>5</v>
      </c>
      <c r="J94" s="244"/>
      <c r="K94" s="294">
        <v>9.2972</v>
      </c>
      <c r="L94" s="294">
        <v>9.2972</v>
      </c>
      <c r="M94" s="216">
        <f t="shared" si="29"/>
        <v>100</v>
      </c>
    </row>
    <row r="95" spans="1:13" ht="29.25" customHeight="1">
      <c r="A95" s="340" t="s">
        <v>25</v>
      </c>
      <c r="B95" s="341" t="s">
        <v>197</v>
      </c>
      <c r="C95" s="352" t="s">
        <v>348</v>
      </c>
      <c r="D95" s="352" t="s">
        <v>350</v>
      </c>
      <c r="E95" s="343" t="s">
        <v>171</v>
      </c>
      <c r="F95" s="342" t="s">
        <v>365</v>
      </c>
      <c r="G95" s="105">
        <v>4.4</v>
      </c>
      <c r="H95" s="105"/>
      <c r="I95" s="244">
        <f>G95+H95</f>
        <v>4.4</v>
      </c>
      <c r="J95" s="105"/>
      <c r="K95" s="294">
        <v>47.47477</v>
      </c>
      <c r="L95" s="269">
        <v>47.47477</v>
      </c>
      <c r="M95" s="216">
        <f t="shared" si="29"/>
        <v>100</v>
      </c>
    </row>
    <row r="96" spans="1:13" s="15" customFormat="1" ht="27.75" customHeight="1">
      <c r="A96" s="123" t="s">
        <v>373</v>
      </c>
      <c r="B96" s="98" t="s">
        <v>197</v>
      </c>
      <c r="C96" s="139" t="s">
        <v>350</v>
      </c>
      <c r="D96" s="139"/>
      <c r="E96" s="133"/>
      <c r="F96" s="139"/>
      <c r="G96" s="90">
        <f aca="true" t="shared" si="34" ref="G96:L101">G97</f>
        <v>36</v>
      </c>
      <c r="H96" s="90">
        <f t="shared" si="34"/>
        <v>0</v>
      </c>
      <c r="I96" s="90">
        <f t="shared" si="34"/>
        <v>36</v>
      </c>
      <c r="J96" s="90">
        <f t="shared" si="34"/>
        <v>0</v>
      </c>
      <c r="K96" s="333">
        <f t="shared" si="34"/>
        <v>2498.44374</v>
      </c>
      <c r="L96" s="333">
        <f t="shared" si="34"/>
        <v>2098.32874</v>
      </c>
      <c r="M96" s="217">
        <f t="shared" si="29"/>
        <v>83.9854308666562</v>
      </c>
    </row>
    <row r="97" spans="1:13" s="146" customFormat="1" ht="27.75" customHeight="1">
      <c r="A97" s="70" t="s">
        <v>374</v>
      </c>
      <c r="B97" s="99" t="s">
        <v>197</v>
      </c>
      <c r="C97" s="71" t="s">
        <v>350</v>
      </c>
      <c r="D97" s="71" t="s">
        <v>351</v>
      </c>
      <c r="E97" s="141"/>
      <c r="F97" s="71"/>
      <c r="G97" s="244">
        <f t="shared" si="34"/>
        <v>36</v>
      </c>
      <c r="H97" s="244">
        <f t="shared" si="34"/>
        <v>0</v>
      </c>
      <c r="I97" s="244">
        <f t="shared" si="34"/>
        <v>36</v>
      </c>
      <c r="J97" s="244">
        <f t="shared" si="34"/>
        <v>0</v>
      </c>
      <c r="K97" s="244">
        <f t="shared" si="34"/>
        <v>2498.44374</v>
      </c>
      <c r="L97" s="281">
        <f t="shared" si="34"/>
        <v>2098.32874</v>
      </c>
      <c r="M97" s="216">
        <f t="shared" si="29"/>
        <v>83.9854308666562</v>
      </c>
    </row>
    <row r="98" spans="1:13" s="143" customFormat="1" ht="26.25" customHeight="1">
      <c r="A98" s="109" t="s">
        <v>234</v>
      </c>
      <c r="B98" s="107" t="s">
        <v>197</v>
      </c>
      <c r="C98" s="108" t="s">
        <v>350</v>
      </c>
      <c r="D98" s="108" t="s">
        <v>351</v>
      </c>
      <c r="E98" s="111" t="s">
        <v>169</v>
      </c>
      <c r="F98" s="108"/>
      <c r="G98" s="115">
        <f t="shared" si="34"/>
        <v>36</v>
      </c>
      <c r="H98" s="115">
        <f t="shared" si="34"/>
        <v>0</v>
      </c>
      <c r="I98" s="115">
        <f t="shared" si="34"/>
        <v>36</v>
      </c>
      <c r="J98" s="115">
        <f t="shared" si="34"/>
        <v>0</v>
      </c>
      <c r="K98" s="268">
        <f>K99+K103+K105</f>
        <v>2498.44374</v>
      </c>
      <c r="L98" s="268">
        <f>L99+L103+L105</f>
        <v>2098.32874</v>
      </c>
      <c r="M98" s="218">
        <f t="shared" si="29"/>
        <v>83.9854308666562</v>
      </c>
    </row>
    <row r="99" spans="1:13" s="6" customFormat="1" ht="28.5" customHeight="1">
      <c r="A99" s="109" t="s">
        <v>236</v>
      </c>
      <c r="B99" s="99" t="s">
        <v>197</v>
      </c>
      <c r="C99" s="108" t="s">
        <v>350</v>
      </c>
      <c r="D99" s="108" t="s">
        <v>351</v>
      </c>
      <c r="E99" s="111" t="s">
        <v>172</v>
      </c>
      <c r="F99" s="108"/>
      <c r="G99" s="112">
        <f t="shared" si="34"/>
        <v>36</v>
      </c>
      <c r="H99" s="112">
        <f t="shared" si="34"/>
        <v>0</v>
      </c>
      <c r="I99" s="112">
        <f t="shared" si="34"/>
        <v>36</v>
      </c>
      <c r="J99" s="112">
        <f t="shared" si="34"/>
        <v>0</v>
      </c>
      <c r="K99" s="293">
        <f t="shared" si="34"/>
        <v>642.79984</v>
      </c>
      <c r="L99" s="293">
        <f t="shared" si="34"/>
        <v>642.79984</v>
      </c>
      <c r="M99" s="218">
        <f t="shared" si="29"/>
        <v>100</v>
      </c>
    </row>
    <row r="100" spans="1:13" s="6" customFormat="1" ht="28.5" customHeight="1">
      <c r="A100" s="70" t="s">
        <v>258</v>
      </c>
      <c r="B100" s="99" t="s">
        <v>197</v>
      </c>
      <c r="C100" s="71" t="s">
        <v>350</v>
      </c>
      <c r="D100" s="71" t="s">
        <v>351</v>
      </c>
      <c r="E100" s="141" t="s">
        <v>172</v>
      </c>
      <c r="F100" s="71" t="s">
        <v>259</v>
      </c>
      <c r="G100" s="112">
        <f t="shared" si="34"/>
        <v>36</v>
      </c>
      <c r="H100" s="112">
        <f t="shared" si="34"/>
        <v>0</v>
      </c>
      <c r="I100" s="167">
        <f t="shared" si="34"/>
        <v>36</v>
      </c>
      <c r="J100" s="112">
        <f t="shared" si="34"/>
        <v>0</v>
      </c>
      <c r="K100" s="244">
        <f t="shared" si="34"/>
        <v>642.79984</v>
      </c>
      <c r="L100" s="281">
        <f t="shared" si="34"/>
        <v>642.79984</v>
      </c>
      <c r="M100" s="216">
        <f t="shared" si="29"/>
        <v>100</v>
      </c>
    </row>
    <row r="101" spans="1:13" s="6" customFormat="1" ht="28.5" customHeight="1">
      <c r="A101" s="34" t="s">
        <v>260</v>
      </c>
      <c r="B101" s="99" t="s">
        <v>197</v>
      </c>
      <c r="C101" s="71" t="s">
        <v>350</v>
      </c>
      <c r="D101" s="71" t="s">
        <v>351</v>
      </c>
      <c r="E101" s="141" t="s">
        <v>172</v>
      </c>
      <c r="F101" s="71" t="s">
        <v>223</v>
      </c>
      <c r="G101" s="112">
        <f t="shared" si="34"/>
        <v>36</v>
      </c>
      <c r="H101" s="112">
        <f t="shared" si="34"/>
        <v>0</v>
      </c>
      <c r="I101" s="167">
        <f t="shared" si="34"/>
        <v>36</v>
      </c>
      <c r="J101" s="112">
        <f t="shared" si="34"/>
        <v>0</v>
      </c>
      <c r="K101" s="244">
        <f t="shared" si="34"/>
        <v>642.79984</v>
      </c>
      <c r="L101" s="281">
        <f t="shared" si="34"/>
        <v>642.79984</v>
      </c>
      <c r="M101" s="216">
        <f t="shared" si="29"/>
        <v>100</v>
      </c>
    </row>
    <row r="102" spans="1:13" ht="27" customHeight="1">
      <c r="A102" s="340" t="s">
        <v>25</v>
      </c>
      <c r="B102" s="341" t="s">
        <v>197</v>
      </c>
      <c r="C102" s="342" t="s">
        <v>350</v>
      </c>
      <c r="D102" s="342" t="s">
        <v>351</v>
      </c>
      <c r="E102" s="343" t="s">
        <v>172</v>
      </c>
      <c r="F102" s="342" t="s">
        <v>365</v>
      </c>
      <c r="G102" s="167">
        <v>36</v>
      </c>
      <c r="H102" s="167"/>
      <c r="I102" s="167">
        <f>G102+H102</f>
        <v>36</v>
      </c>
      <c r="J102" s="167"/>
      <c r="K102" s="244">
        <v>642.79984</v>
      </c>
      <c r="L102" s="281">
        <v>642.79984</v>
      </c>
      <c r="M102" s="216">
        <f t="shared" si="29"/>
        <v>100</v>
      </c>
    </row>
    <row r="103" spans="1:13" ht="42.75" customHeight="1">
      <c r="A103" s="344" t="s">
        <v>496</v>
      </c>
      <c r="B103" s="341" t="s">
        <v>197</v>
      </c>
      <c r="C103" s="342" t="s">
        <v>350</v>
      </c>
      <c r="D103" s="342" t="s">
        <v>351</v>
      </c>
      <c r="E103" s="343" t="s">
        <v>497</v>
      </c>
      <c r="F103" s="342" t="s">
        <v>223</v>
      </c>
      <c r="G103" s="167"/>
      <c r="H103" s="167"/>
      <c r="I103" s="167"/>
      <c r="J103" s="167"/>
      <c r="K103" s="294">
        <f>K104</f>
        <v>750</v>
      </c>
      <c r="L103" s="294">
        <f>L104</f>
        <v>350</v>
      </c>
      <c r="M103" s="216">
        <f t="shared" si="29"/>
        <v>46.666666666666664</v>
      </c>
    </row>
    <row r="104" spans="1:13" ht="27" customHeight="1">
      <c r="A104" s="340" t="s">
        <v>25</v>
      </c>
      <c r="B104" s="341" t="s">
        <v>197</v>
      </c>
      <c r="C104" s="342" t="s">
        <v>350</v>
      </c>
      <c r="D104" s="342" t="s">
        <v>351</v>
      </c>
      <c r="E104" s="343" t="s">
        <v>497</v>
      </c>
      <c r="F104" s="342" t="s">
        <v>365</v>
      </c>
      <c r="G104" s="167"/>
      <c r="H104" s="167"/>
      <c r="I104" s="167"/>
      <c r="J104" s="167"/>
      <c r="K104" s="294">
        <v>750</v>
      </c>
      <c r="L104" s="294">
        <v>350</v>
      </c>
      <c r="M104" s="216">
        <f t="shared" si="29"/>
        <v>46.666666666666664</v>
      </c>
    </row>
    <row r="105" spans="1:13" ht="39.75" customHeight="1">
      <c r="A105" s="344" t="s">
        <v>498</v>
      </c>
      <c r="B105" s="341" t="s">
        <v>197</v>
      </c>
      <c r="C105" s="342" t="s">
        <v>350</v>
      </c>
      <c r="D105" s="342" t="s">
        <v>351</v>
      </c>
      <c r="E105" s="343" t="s">
        <v>499</v>
      </c>
      <c r="F105" s="342" t="s">
        <v>223</v>
      </c>
      <c r="G105" s="167"/>
      <c r="H105" s="167"/>
      <c r="I105" s="167"/>
      <c r="J105" s="167"/>
      <c r="K105" s="294">
        <f>K106</f>
        <v>1105.6439</v>
      </c>
      <c r="L105" s="294">
        <f>L106</f>
        <v>1105.5289</v>
      </c>
      <c r="M105" s="216">
        <f t="shared" si="29"/>
        <v>99.98959882110326</v>
      </c>
    </row>
    <row r="106" spans="1:13" ht="27" customHeight="1">
      <c r="A106" s="340" t="s">
        <v>25</v>
      </c>
      <c r="B106" s="341" t="s">
        <v>197</v>
      </c>
      <c r="C106" s="342" t="s">
        <v>350</v>
      </c>
      <c r="D106" s="342" t="s">
        <v>351</v>
      </c>
      <c r="E106" s="343" t="s">
        <v>499</v>
      </c>
      <c r="F106" s="342" t="s">
        <v>365</v>
      </c>
      <c r="G106" s="167"/>
      <c r="H106" s="167"/>
      <c r="I106" s="167"/>
      <c r="J106" s="167"/>
      <c r="K106" s="294">
        <v>1105.6439</v>
      </c>
      <c r="L106" s="294">
        <v>1105.5289</v>
      </c>
      <c r="M106" s="216">
        <f t="shared" si="29"/>
        <v>99.98959882110326</v>
      </c>
    </row>
    <row r="107" spans="1:13" ht="27" customHeight="1" hidden="1">
      <c r="A107" s="137"/>
      <c r="B107" s="99"/>
      <c r="C107" s="151"/>
      <c r="D107" s="151"/>
      <c r="E107" s="153"/>
      <c r="F107" s="151"/>
      <c r="G107" s="167"/>
      <c r="H107" s="167"/>
      <c r="I107" s="167"/>
      <c r="J107" s="167"/>
      <c r="K107" s="244"/>
      <c r="L107" s="281"/>
      <c r="M107" s="216"/>
    </row>
    <row r="108" spans="1:13" s="15" customFormat="1" ht="15.75" customHeight="1">
      <c r="A108" s="45" t="s">
        <v>375</v>
      </c>
      <c r="B108" s="98" t="s">
        <v>197</v>
      </c>
      <c r="C108" s="139" t="s">
        <v>349</v>
      </c>
      <c r="D108" s="139"/>
      <c r="E108" s="133"/>
      <c r="F108" s="139"/>
      <c r="G108" s="90">
        <f aca="true" t="shared" si="35" ref="G108:L108">G109+G135+G154+G115</f>
        <v>1789.5</v>
      </c>
      <c r="H108" s="90">
        <f t="shared" si="35"/>
        <v>3194.2</v>
      </c>
      <c r="I108" s="90">
        <f t="shared" si="35"/>
        <v>4983.7</v>
      </c>
      <c r="J108" s="90">
        <f t="shared" si="35"/>
        <v>0</v>
      </c>
      <c r="K108" s="291">
        <f t="shared" si="35"/>
        <v>7148.619500000001</v>
      </c>
      <c r="L108" s="333">
        <f t="shared" si="35"/>
        <v>3133.9669799999997</v>
      </c>
      <c r="M108" s="217">
        <f t="shared" si="29"/>
        <v>43.840170539220885</v>
      </c>
    </row>
    <row r="109" spans="1:13" s="19" customFormat="1" ht="15" customHeight="1">
      <c r="A109" s="246" t="s">
        <v>356</v>
      </c>
      <c r="B109" s="99" t="s">
        <v>197</v>
      </c>
      <c r="C109" s="71" t="s">
        <v>349</v>
      </c>
      <c r="D109" s="71" t="s">
        <v>352</v>
      </c>
      <c r="E109" s="141"/>
      <c r="F109" s="71"/>
      <c r="G109" s="105">
        <f aca="true" t="shared" si="36" ref="G109:L113">G110</f>
        <v>32.5</v>
      </c>
      <c r="H109" s="105">
        <f t="shared" si="36"/>
        <v>0</v>
      </c>
      <c r="I109" s="105">
        <f t="shared" si="36"/>
        <v>32.5</v>
      </c>
      <c r="J109" s="105">
        <f t="shared" si="36"/>
        <v>0</v>
      </c>
      <c r="K109" s="105">
        <f t="shared" si="36"/>
        <v>44.6</v>
      </c>
      <c r="L109" s="266">
        <f t="shared" si="36"/>
        <v>44.6</v>
      </c>
      <c r="M109" s="216">
        <f t="shared" si="29"/>
        <v>100</v>
      </c>
    </row>
    <row r="110" spans="1:13" s="117" customFormat="1" ht="29.25" customHeight="1">
      <c r="A110" s="109" t="s">
        <v>267</v>
      </c>
      <c r="B110" s="107" t="s">
        <v>197</v>
      </c>
      <c r="C110" s="113" t="s">
        <v>349</v>
      </c>
      <c r="D110" s="113" t="s">
        <v>352</v>
      </c>
      <c r="E110" s="111" t="s">
        <v>167</v>
      </c>
      <c r="F110" s="134"/>
      <c r="G110" s="115">
        <f t="shared" si="36"/>
        <v>32.5</v>
      </c>
      <c r="H110" s="115">
        <f t="shared" si="36"/>
        <v>0</v>
      </c>
      <c r="I110" s="115">
        <f t="shared" si="36"/>
        <v>32.5</v>
      </c>
      <c r="J110" s="115">
        <f t="shared" si="36"/>
        <v>0</v>
      </c>
      <c r="K110" s="115">
        <f t="shared" si="36"/>
        <v>44.6</v>
      </c>
      <c r="L110" s="265">
        <f t="shared" si="36"/>
        <v>44.6</v>
      </c>
      <c r="M110" s="218">
        <f t="shared" si="29"/>
        <v>100</v>
      </c>
    </row>
    <row r="111" spans="1:13" s="6" customFormat="1" ht="52.5" customHeight="1">
      <c r="A111" s="109" t="s">
        <v>237</v>
      </c>
      <c r="B111" s="107" t="s">
        <v>197</v>
      </c>
      <c r="C111" s="108" t="s">
        <v>349</v>
      </c>
      <c r="D111" s="108" t="s">
        <v>352</v>
      </c>
      <c r="E111" s="111" t="s">
        <v>173</v>
      </c>
      <c r="F111" s="108"/>
      <c r="G111" s="115">
        <f t="shared" si="36"/>
        <v>32.5</v>
      </c>
      <c r="H111" s="115">
        <f t="shared" si="36"/>
        <v>0</v>
      </c>
      <c r="I111" s="115">
        <f t="shared" si="36"/>
        <v>32.5</v>
      </c>
      <c r="J111" s="115">
        <f t="shared" si="36"/>
        <v>0</v>
      </c>
      <c r="K111" s="115">
        <f t="shared" si="36"/>
        <v>44.6</v>
      </c>
      <c r="L111" s="265">
        <f t="shared" si="36"/>
        <v>44.6</v>
      </c>
      <c r="M111" s="216">
        <f t="shared" si="29"/>
        <v>100</v>
      </c>
    </row>
    <row r="112" spans="1:13" s="6" customFormat="1" ht="27.75" customHeight="1">
      <c r="A112" s="70" t="s">
        <v>258</v>
      </c>
      <c r="B112" s="99" t="s">
        <v>197</v>
      </c>
      <c r="C112" s="71" t="s">
        <v>349</v>
      </c>
      <c r="D112" s="71" t="s">
        <v>352</v>
      </c>
      <c r="E112" s="141" t="s">
        <v>173</v>
      </c>
      <c r="F112" s="71" t="s">
        <v>259</v>
      </c>
      <c r="G112" s="115">
        <f t="shared" si="36"/>
        <v>32.5</v>
      </c>
      <c r="H112" s="115">
        <f t="shared" si="36"/>
        <v>0</v>
      </c>
      <c r="I112" s="105">
        <f t="shared" si="36"/>
        <v>32.5</v>
      </c>
      <c r="J112" s="115">
        <f t="shared" si="36"/>
        <v>0</v>
      </c>
      <c r="K112" s="105">
        <f t="shared" si="36"/>
        <v>44.6</v>
      </c>
      <c r="L112" s="266">
        <f t="shared" si="36"/>
        <v>44.6</v>
      </c>
      <c r="M112" s="216">
        <f t="shared" si="29"/>
        <v>100</v>
      </c>
    </row>
    <row r="113" spans="1:13" s="6" customFormat="1" ht="27" customHeight="1">
      <c r="A113" s="34" t="s">
        <v>260</v>
      </c>
      <c r="B113" s="99" t="s">
        <v>197</v>
      </c>
      <c r="C113" s="71" t="s">
        <v>349</v>
      </c>
      <c r="D113" s="71" t="s">
        <v>352</v>
      </c>
      <c r="E113" s="141" t="s">
        <v>173</v>
      </c>
      <c r="F113" s="71" t="s">
        <v>223</v>
      </c>
      <c r="G113" s="115">
        <f t="shared" si="36"/>
        <v>32.5</v>
      </c>
      <c r="H113" s="115">
        <f t="shared" si="36"/>
        <v>0</v>
      </c>
      <c r="I113" s="105">
        <f t="shared" si="36"/>
        <v>32.5</v>
      </c>
      <c r="J113" s="115">
        <f t="shared" si="36"/>
        <v>0</v>
      </c>
      <c r="K113" s="105">
        <f t="shared" si="36"/>
        <v>44.6</v>
      </c>
      <c r="L113" s="266">
        <f t="shared" si="36"/>
        <v>44.6</v>
      </c>
      <c r="M113" s="216">
        <f t="shared" si="29"/>
        <v>100</v>
      </c>
    </row>
    <row r="114" spans="1:13" ht="25.5" customHeight="1">
      <c r="A114" s="340" t="s">
        <v>25</v>
      </c>
      <c r="B114" s="341" t="s">
        <v>197</v>
      </c>
      <c r="C114" s="342" t="s">
        <v>349</v>
      </c>
      <c r="D114" s="342" t="s">
        <v>352</v>
      </c>
      <c r="E114" s="343" t="s">
        <v>173</v>
      </c>
      <c r="F114" s="342" t="s">
        <v>365</v>
      </c>
      <c r="G114" s="105">
        <v>32.5</v>
      </c>
      <c r="H114" s="105"/>
      <c r="I114" s="105">
        <f>G114+H114</f>
        <v>32.5</v>
      </c>
      <c r="J114" s="105"/>
      <c r="K114" s="105">
        <v>44.6</v>
      </c>
      <c r="L114" s="266">
        <v>44.6</v>
      </c>
      <c r="M114" s="216">
        <f t="shared" si="29"/>
        <v>100</v>
      </c>
    </row>
    <row r="115" spans="1:13" s="19" customFormat="1" ht="16.5" customHeight="1" hidden="1">
      <c r="A115" s="223" t="s">
        <v>137</v>
      </c>
      <c r="B115" s="99" t="s">
        <v>197</v>
      </c>
      <c r="C115" s="71" t="s">
        <v>349</v>
      </c>
      <c r="D115" s="71" t="s">
        <v>136</v>
      </c>
      <c r="E115" s="149"/>
      <c r="F115" s="71"/>
      <c r="G115" s="105">
        <f aca="true" t="shared" si="37" ref="G115:J116">G116</f>
        <v>0</v>
      </c>
      <c r="H115" s="105">
        <f t="shared" si="37"/>
        <v>3194.2</v>
      </c>
      <c r="I115" s="105">
        <f t="shared" si="37"/>
        <v>3194.2</v>
      </c>
      <c r="J115" s="105">
        <f t="shared" si="37"/>
        <v>0</v>
      </c>
      <c r="K115" s="269">
        <f>K116</f>
        <v>0</v>
      </c>
      <c r="L115" s="269">
        <f>L116</f>
        <v>0</v>
      </c>
      <c r="M115" s="216" t="e">
        <f t="shared" si="29"/>
        <v>#DIV/0!</v>
      </c>
    </row>
    <row r="116" spans="1:13" s="6" customFormat="1" ht="30.75" customHeight="1" hidden="1">
      <c r="A116" s="199" t="s">
        <v>475</v>
      </c>
      <c r="B116" s="107" t="s">
        <v>197</v>
      </c>
      <c r="C116" s="108" t="s">
        <v>349</v>
      </c>
      <c r="D116" s="108" t="s">
        <v>136</v>
      </c>
      <c r="E116" s="119" t="s">
        <v>138</v>
      </c>
      <c r="F116" s="108"/>
      <c r="G116" s="105">
        <f t="shared" si="37"/>
        <v>0</v>
      </c>
      <c r="H116" s="105">
        <f t="shared" si="37"/>
        <v>3194.2</v>
      </c>
      <c r="I116" s="115">
        <f t="shared" si="37"/>
        <v>3194.2</v>
      </c>
      <c r="J116" s="105">
        <f t="shared" si="37"/>
        <v>0</v>
      </c>
      <c r="K116" s="268">
        <f>K117+K122</f>
        <v>0</v>
      </c>
      <c r="L116" s="268">
        <f>L117+L122</f>
        <v>0</v>
      </c>
      <c r="M116" s="218" t="e">
        <f t="shared" si="29"/>
        <v>#DIV/0!</v>
      </c>
    </row>
    <row r="117" spans="1:13" ht="40.5" customHeight="1" hidden="1">
      <c r="A117" s="223" t="s">
        <v>140</v>
      </c>
      <c r="B117" s="99" t="s">
        <v>197</v>
      </c>
      <c r="C117" s="71" t="s">
        <v>349</v>
      </c>
      <c r="D117" s="71" t="s">
        <v>136</v>
      </c>
      <c r="E117" s="149" t="s">
        <v>139</v>
      </c>
      <c r="F117" s="71"/>
      <c r="G117" s="105">
        <f aca="true" t="shared" si="38" ref="G117:L117">G118+G131</f>
        <v>0</v>
      </c>
      <c r="H117" s="105">
        <f t="shared" si="38"/>
        <v>3194.2</v>
      </c>
      <c r="I117" s="105">
        <f t="shared" si="38"/>
        <v>3194.2</v>
      </c>
      <c r="J117" s="105">
        <f t="shared" si="38"/>
        <v>0</v>
      </c>
      <c r="K117" s="269">
        <f t="shared" si="38"/>
        <v>0</v>
      </c>
      <c r="L117" s="269">
        <f t="shared" si="38"/>
        <v>0</v>
      </c>
      <c r="M117" s="216" t="e">
        <f t="shared" si="29"/>
        <v>#DIV/0!</v>
      </c>
    </row>
    <row r="118" spans="1:13" ht="15.75" customHeight="1" hidden="1">
      <c r="A118" s="223" t="s">
        <v>142</v>
      </c>
      <c r="B118" s="99" t="s">
        <v>197</v>
      </c>
      <c r="C118" s="71" t="s">
        <v>349</v>
      </c>
      <c r="D118" s="71" t="s">
        <v>136</v>
      </c>
      <c r="E118" s="149" t="s">
        <v>141</v>
      </c>
      <c r="F118" s="71"/>
      <c r="G118" s="105">
        <f>G119</f>
        <v>0</v>
      </c>
      <c r="H118" s="105">
        <f aca="true" t="shared" si="39" ref="H118:L120">H119</f>
        <v>3178.2</v>
      </c>
      <c r="I118" s="105">
        <f t="shared" si="39"/>
        <v>3178.2</v>
      </c>
      <c r="J118" s="105">
        <f t="shared" si="39"/>
        <v>0</v>
      </c>
      <c r="K118" s="269">
        <f t="shared" si="39"/>
        <v>0</v>
      </c>
      <c r="L118" s="269">
        <f>L119</f>
        <v>0</v>
      </c>
      <c r="M118" s="216" t="e">
        <f t="shared" si="29"/>
        <v>#DIV/0!</v>
      </c>
    </row>
    <row r="119" spans="1:13" ht="27.75" customHeight="1" hidden="1">
      <c r="A119" s="70" t="s">
        <v>258</v>
      </c>
      <c r="B119" s="99" t="s">
        <v>197</v>
      </c>
      <c r="C119" s="71" t="s">
        <v>349</v>
      </c>
      <c r="D119" s="71" t="s">
        <v>136</v>
      </c>
      <c r="E119" s="149" t="s">
        <v>141</v>
      </c>
      <c r="F119" s="71" t="s">
        <v>259</v>
      </c>
      <c r="G119" s="105">
        <f>G120</f>
        <v>0</v>
      </c>
      <c r="H119" s="105">
        <f t="shared" si="39"/>
        <v>3178.2</v>
      </c>
      <c r="I119" s="105">
        <f t="shared" si="39"/>
        <v>3178.2</v>
      </c>
      <c r="J119" s="105">
        <f t="shared" si="39"/>
        <v>0</v>
      </c>
      <c r="K119" s="269">
        <f t="shared" si="39"/>
        <v>0</v>
      </c>
      <c r="L119" s="269">
        <f>L120</f>
        <v>0</v>
      </c>
      <c r="M119" s="216" t="e">
        <f t="shared" si="29"/>
        <v>#DIV/0!</v>
      </c>
    </row>
    <row r="120" spans="1:13" ht="27" customHeight="1" hidden="1">
      <c r="A120" s="34" t="s">
        <v>260</v>
      </c>
      <c r="B120" s="99" t="s">
        <v>197</v>
      </c>
      <c r="C120" s="71" t="s">
        <v>349</v>
      </c>
      <c r="D120" s="71" t="s">
        <v>136</v>
      </c>
      <c r="E120" s="149" t="s">
        <v>141</v>
      </c>
      <c r="F120" s="71" t="s">
        <v>223</v>
      </c>
      <c r="G120" s="105">
        <f>G121</f>
        <v>0</v>
      </c>
      <c r="H120" s="105">
        <f t="shared" si="39"/>
        <v>3178.2</v>
      </c>
      <c r="I120" s="105">
        <f t="shared" si="39"/>
        <v>3178.2</v>
      </c>
      <c r="J120" s="105">
        <f t="shared" si="39"/>
        <v>0</v>
      </c>
      <c r="K120" s="269">
        <f t="shared" si="39"/>
        <v>0</v>
      </c>
      <c r="L120" s="269">
        <f t="shared" si="39"/>
        <v>0</v>
      </c>
      <c r="M120" s="216" t="e">
        <f t="shared" si="29"/>
        <v>#DIV/0!</v>
      </c>
    </row>
    <row r="121" spans="1:13" ht="30" customHeight="1" hidden="1">
      <c r="A121" s="137" t="s">
        <v>25</v>
      </c>
      <c r="B121" s="131" t="s">
        <v>197</v>
      </c>
      <c r="C121" s="151" t="s">
        <v>349</v>
      </c>
      <c r="D121" s="151" t="s">
        <v>136</v>
      </c>
      <c r="E121" s="153" t="s">
        <v>141</v>
      </c>
      <c r="F121" s="151" t="s">
        <v>365</v>
      </c>
      <c r="G121" s="105"/>
      <c r="H121" s="105">
        <v>3178.2</v>
      </c>
      <c r="I121" s="245">
        <f>G121+H121</f>
        <v>3178.2</v>
      </c>
      <c r="J121" s="245"/>
      <c r="K121" s="269">
        <v>0</v>
      </c>
      <c r="L121" s="269">
        <v>0</v>
      </c>
      <c r="M121" s="216" t="e">
        <f t="shared" si="29"/>
        <v>#DIV/0!</v>
      </c>
    </row>
    <row r="122" spans="1:13" s="5" customFormat="1" ht="40.5" customHeight="1" hidden="1">
      <c r="A122" s="223" t="s">
        <v>458</v>
      </c>
      <c r="B122" s="99" t="s">
        <v>197</v>
      </c>
      <c r="C122" s="71" t="s">
        <v>349</v>
      </c>
      <c r="D122" s="71" t="s">
        <v>136</v>
      </c>
      <c r="E122" s="149" t="s">
        <v>459</v>
      </c>
      <c r="F122" s="71"/>
      <c r="G122" s="105"/>
      <c r="H122" s="105"/>
      <c r="I122" s="105"/>
      <c r="J122" s="105"/>
      <c r="K122" s="269">
        <f>K123+K127</f>
        <v>0</v>
      </c>
      <c r="L122" s="269">
        <f>L123+L127</f>
        <v>0</v>
      </c>
      <c r="M122" s="216" t="e">
        <f t="shared" si="29"/>
        <v>#DIV/0!</v>
      </c>
    </row>
    <row r="123" spans="1:13" s="5" customFormat="1" ht="48.75" customHeight="1" hidden="1">
      <c r="A123" s="223" t="s">
        <v>460</v>
      </c>
      <c r="B123" s="99" t="s">
        <v>197</v>
      </c>
      <c r="C123" s="71" t="s">
        <v>349</v>
      </c>
      <c r="D123" s="71" t="s">
        <v>136</v>
      </c>
      <c r="E123" s="149" t="s">
        <v>461</v>
      </c>
      <c r="F123" s="71"/>
      <c r="G123" s="105"/>
      <c r="H123" s="105"/>
      <c r="I123" s="105"/>
      <c r="J123" s="105"/>
      <c r="K123" s="269">
        <f aca="true" t="shared" si="40" ref="K123:L125">K124</f>
        <v>0</v>
      </c>
      <c r="L123" s="269">
        <f t="shared" si="40"/>
        <v>0</v>
      </c>
      <c r="M123" s="216" t="e">
        <f t="shared" si="29"/>
        <v>#DIV/0!</v>
      </c>
    </row>
    <row r="124" spans="1:13" s="5" customFormat="1" ht="30" customHeight="1" hidden="1">
      <c r="A124" s="223" t="s">
        <v>258</v>
      </c>
      <c r="B124" s="99" t="s">
        <v>197</v>
      </c>
      <c r="C124" s="71" t="s">
        <v>349</v>
      </c>
      <c r="D124" s="71" t="s">
        <v>136</v>
      </c>
      <c r="E124" s="149" t="s">
        <v>461</v>
      </c>
      <c r="F124" s="71" t="s">
        <v>463</v>
      </c>
      <c r="G124" s="105"/>
      <c r="H124" s="105"/>
      <c r="I124" s="105"/>
      <c r="J124" s="105"/>
      <c r="K124" s="269">
        <f t="shared" si="40"/>
        <v>0</v>
      </c>
      <c r="L124" s="269">
        <f t="shared" si="40"/>
        <v>0</v>
      </c>
      <c r="M124" s="216" t="e">
        <f t="shared" si="29"/>
        <v>#DIV/0!</v>
      </c>
    </row>
    <row r="125" spans="1:13" s="5" customFormat="1" ht="30" customHeight="1" hidden="1">
      <c r="A125" s="223" t="s">
        <v>260</v>
      </c>
      <c r="B125" s="99" t="s">
        <v>197</v>
      </c>
      <c r="C125" s="71" t="s">
        <v>349</v>
      </c>
      <c r="D125" s="71" t="s">
        <v>136</v>
      </c>
      <c r="E125" s="149" t="s">
        <v>461</v>
      </c>
      <c r="F125" s="71" t="s">
        <v>103</v>
      </c>
      <c r="G125" s="105"/>
      <c r="H125" s="105"/>
      <c r="I125" s="105"/>
      <c r="J125" s="105"/>
      <c r="K125" s="269">
        <f t="shared" si="40"/>
        <v>0</v>
      </c>
      <c r="L125" s="269">
        <f t="shared" si="40"/>
        <v>0</v>
      </c>
      <c r="M125" s="216" t="e">
        <f t="shared" si="29"/>
        <v>#DIV/0!</v>
      </c>
    </row>
    <row r="126" spans="1:13" s="5" customFormat="1" ht="30" customHeight="1" hidden="1">
      <c r="A126" s="314" t="s">
        <v>462</v>
      </c>
      <c r="B126" s="271" t="s">
        <v>197</v>
      </c>
      <c r="C126" s="273" t="s">
        <v>349</v>
      </c>
      <c r="D126" s="273" t="s">
        <v>136</v>
      </c>
      <c r="E126" s="272" t="s">
        <v>461</v>
      </c>
      <c r="F126" s="151" t="s">
        <v>464</v>
      </c>
      <c r="G126" s="105"/>
      <c r="H126" s="105"/>
      <c r="I126" s="105"/>
      <c r="J126" s="105"/>
      <c r="K126" s="269">
        <v>0</v>
      </c>
      <c r="L126" s="269">
        <v>0</v>
      </c>
      <c r="M126" s="216" t="e">
        <f t="shared" si="29"/>
        <v>#DIV/0!</v>
      </c>
    </row>
    <row r="127" spans="1:13" s="5" customFormat="1" ht="30" customHeight="1" hidden="1">
      <c r="A127" s="223" t="s">
        <v>465</v>
      </c>
      <c r="B127" s="99" t="s">
        <v>197</v>
      </c>
      <c r="C127" s="71" t="s">
        <v>349</v>
      </c>
      <c r="D127" s="71" t="s">
        <v>136</v>
      </c>
      <c r="E127" s="149" t="s">
        <v>466</v>
      </c>
      <c r="F127" s="71"/>
      <c r="G127" s="105"/>
      <c r="H127" s="105"/>
      <c r="I127" s="105"/>
      <c r="J127" s="105"/>
      <c r="K127" s="269">
        <f aca="true" t="shared" si="41" ref="K127:L129">K128</f>
        <v>0</v>
      </c>
      <c r="L127" s="269">
        <f t="shared" si="41"/>
        <v>0</v>
      </c>
      <c r="M127" s="216" t="e">
        <f t="shared" si="29"/>
        <v>#DIV/0!</v>
      </c>
    </row>
    <row r="128" spans="1:13" s="5" customFormat="1" ht="30" customHeight="1" hidden="1">
      <c r="A128" s="223" t="s">
        <v>142</v>
      </c>
      <c r="B128" s="99" t="s">
        <v>197</v>
      </c>
      <c r="C128" s="71" t="s">
        <v>349</v>
      </c>
      <c r="D128" s="71" t="s">
        <v>136</v>
      </c>
      <c r="E128" s="149" t="s">
        <v>466</v>
      </c>
      <c r="F128" s="71" t="s">
        <v>463</v>
      </c>
      <c r="G128" s="105"/>
      <c r="H128" s="105"/>
      <c r="I128" s="105"/>
      <c r="J128" s="105"/>
      <c r="K128" s="269">
        <f t="shared" si="41"/>
        <v>0</v>
      </c>
      <c r="L128" s="269">
        <f t="shared" si="41"/>
        <v>0</v>
      </c>
      <c r="M128" s="216" t="e">
        <f t="shared" si="29"/>
        <v>#DIV/0!</v>
      </c>
    </row>
    <row r="129" spans="1:13" s="5" customFormat="1" ht="30" customHeight="1" hidden="1">
      <c r="A129" s="223" t="s">
        <v>258</v>
      </c>
      <c r="B129" s="99" t="s">
        <v>197</v>
      </c>
      <c r="C129" s="71" t="s">
        <v>349</v>
      </c>
      <c r="D129" s="71" t="s">
        <v>136</v>
      </c>
      <c r="E129" s="149" t="s">
        <v>466</v>
      </c>
      <c r="F129" s="71" t="s">
        <v>103</v>
      </c>
      <c r="G129" s="105"/>
      <c r="H129" s="105"/>
      <c r="I129" s="105"/>
      <c r="J129" s="105"/>
      <c r="K129" s="269">
        <f t="shared" si="41"/>
        <v>0</v>
      </c>
      <c r="L129" s="269">
        <f t="shared" si="41"/>
        <v>0</v>
      </c>
      <c r="M129" s="216" t="e">
        <f t="shared" si="29"/>
        <v>#DIV/0!</v>
      </c>
    </row>
    <row r="130" spans="1:13" s="5" customFormat="1" ht="30" customHeight="1" hidden="1">
      <c r="A130" s="314" t="s">
        <v>462</v>
      </c>
      <c r="B130" s="271" t="s">
        <v>197</v>
      </c>
      <c r="C130" s="273" t="s">
        <v>349</v>
      </c>
      <c r="D130" s="273" t="s">
        <v>136</v>
      </c>
      <c r="E130" s="272" t="s">
        <v>466</v>
      </c>
      <c r="F130" s="273" t="s">
        <v>464</v>
      </c>
      <c r="G130" s="105"/>
      <c r="H130" s="105"/>
      <c r="I130" s="105"/>
      <c r="J130" s="105"/>
      <c r="K130" s="269">
        <v>0</v>
      </c>
      <c r="L130" s="269">
        <v>0</v>
      </c>
      <c r="M130" s="216" t="e">
        <f t="shared" si="29"/>
        <v>#DIV/0!</v>
      </c>
    </row>
    <row r="131" spans="1:13" ht="66" customHeight="1" hidden="1">
      <c r="A131" s="247" t="s">
        <v>144</v>
      </c>
      <c r="B131" s="99" t="s">
        <v>197</v>
      </c>
      <c r="C131" s="71" t="s">
        <v>349</v>
      </c>
      <c r="D131" s="71" t="s">
        <v>136</v>
      </c>
      <c r="E131" s="149" t="s">
        <v>143</v>
      </c>
      <c r="F131" s="71"/>
      <c r="G131" s="105">
        <f>G132</f>
        <v>0</v>
      </c>
      <c r="H131" s="105">
        <f aca="true" t="shared" si="42" ref="H131:L133">H132</f>
        <v>16</v>
      </c>
      <c r="I131" s="105">
        <f t="shared" si="42"/>
        <v>16</v>
      </c>
      <c r="J131" s="105">
        <f t="shared" si="42"/>
        <v>0</v>
      </c>
      <c r="K131" s="269">
        <f t="shared" si="42"/>
        <v>0</v>
      </c>
      <c r="L131" s="269">
        <f>L132</f>
        <v>0</v>
      </c>
      <c r="M131" s="216" t="e">
        <f t="shared" si="29"/>
        <v>#DIV/0!</v>
      </c>
    </row>
    <row r="132" spans="1:13" ht="31.5" customHeight="1" hidden="1">
      <c r="A132" s="70" t="s">
        <v>258</v>
      </c>
      <c r="B132" s="99" t="s">
        <v>197</v>
      </c>
      <c r="C132" s="71" t="s">
        <v>349</v>
      </c>
      <c r="D132" s="71" t="s">
        <v>136</v>
      </c>
      <c r="E132" s="149" t="s">
        <v>143</v>
      </c>
      <c r="F132" s="71" t="s">
        <v>259</v>
      </c>
      <c r="G132" s="105">
        <f>G133</f>
        <v>0</v>
      </c>
      <c r="H132" s="105">
        <f t="shared" si="42"/>
        <v>16</v>
      </c>
      <c r="I132" s="105">
        <f t="shared" si="42"/>
        <v>16</v>
      </c>
      <c r="J132" s="105">
        <f t="shared" si="42"/>
        <v>0</v>
      </c>
      <c r="K132" s="269">
        <f t="shared" si="42"/>
        <v>0</v>
      </c>
      <c r="L132" s="269">
        <f>L133</f>
        <v>0</v>
      </c>
      <c r="M132" s="216" t="e">
        <f t="shared" si="29"/>
        <v>#DIV/0!</v>
      </c>
    </row>
    <row r="133" spans="1:13" ht="30" customHeight="1" hidden="1">
      <c r="A133" s="34" t="s">
        <v>260</v>
      </c>
      <c r="B133" s="99" t="s">
        <v>197</v>
      </c>
      <c r="C133" s="71" t="s">
        <v>349</v>
      </c>
      <c r="D133" s="71" t="s">
        <v>136</v>
      </c>
      <c r="E133" s="149" t="s">
        <v>143</v>
      </c>
      <c r="F133" s="71" t="s">
        <v>223</v>
      </c>
      <c r="G133" s="105">
        <f>G134</f>
        <v>0</v>
      </c>
      <c r="H133" s="105">
        <f t="shared" si="42"/>
        <v>16</v>
      </c>
      <c r="I133" s="105">
        <f t="shared" si="42"/>
        <v>16</v>
      </c>
      <c r="J133" s="105">
        <f t="shared" si="42"/>
        <v>0</v>
      </c>
      <c r="K133" s="269">
        <f t="shared" si="42"/>
        <v>0</v>
      </c>
      <c r="L133" s="269">
        <f t="shared" si="42"/>
        <v>0</v>
      </c>
      <c r="M133" s="216" t="e">
        <f t="shared" si="29"/>
        <v>#DIV/0!</v>
      </c>
    </row>
    <row r="134" spans="1:13" ht="29.25" customHeight="1" hidden="1">
      <c r="A134" s="137" t="s">
        <v>25</v>
      </c>
      <c r="B134" s="131" t="s">
        <v>197</v>
      </c>
      <c r="C134" s="151" t="s">
        <v>349</v>
      </c>
      <c r="D134" s="151" t="s">
        <v>136</v>
      </c>
      <c r="E134" s="153" t="s">
        <v>143</v>
      </c>
      <c r="F134" s="151" t="s">
        <v>365</v>
      </c>
      <c r="G134" s="105"/>
      <c r="H134" s="105">
        <v>16</v>
      </c>
      <c r="I134" s="245">
        <f>G134+H134</f>
        <v>16</v>
      </c>
      <c r="J134" s="245"/>
      <c r="K134" s="334">
        <v>0</v>
      </c>
      <c r="L134" s="334">
        <v>0</v>
      </c>
      <c r="M134" s="315" t="e">
        <f t="shared" si="29"/>
        <v>#DIV/0!</v>
      </c>
    </row>
    <row r="135" spans="1:13" ht="15" customHeight="1">
      <c r="A135" s="169" t="s">
        <v>345</v>
      </c>
      <c r="B135" s="99" t="s">
        <v>197</v>
      </c>
      <c r="C135" s="71" t="s">
        <v>349</v>
      </c>
      <c r="D135" s="71" t="s">
        <v>351</v>
      </c>
      <c r="E135" s="141"/>
      <c r="F135" s="71"/>
      <c r="G135" s="105">
        <f aca="true" t="shared" si="43" ref="G135:L136">G136</f>
        <v>1753</v>
      </c>
      <c r="H135" s="105">
        <f t="shared" si="43"/>
        <v>0</v>
      </c>
      <c r="I135" s="105">
        <f t="shared" si="43"/>
        <v>1753</v>
      </c>
      <c r="J135" s="105">
        <f t="shared" si="43"/>
        <v>0</v>
      </c>
      <c r="K135" s="269">
        <f t="shared" si="43"/>
        <v>7084.0195</v>
      </c>
      <c r="L135" s="269">
        <f t="shared" si="43"/>
        <v>3069.36698</v>
      </c>
      <c r="M135" s="216">
        <f t="shared" si="29"/>
        <v>43.32804250468254</v>
      </c>
    </row>
    <row r="136" spans="1:13" s="6" customFormat="1" ht="57" customHeight="1">
      <c r="A136" s="109" t="s">
        <v>500</v>
      </c>
      <c r="B136" s="107" t="s">
        <v>197</v>
      </c>
      <c r="C136" s="110" t="s">
        <v>349</v>
      </c>
      <c r="D136" s="110" t="s">
        <v>351</v>
      </c>
      <c r="E136" s="111" t="s">
        <v>238</v>
      </c>
      <c r="F136" s="110"/>
      <c r="G136" s="112">
        <f t="shared" si="43"/>
        <v>1753</v>
      </c>
      <c r="H136" s="112">
        <f t="shared" si="43"/>
        <v>0</v>
      </c>
      <c r="I136" s="112">
        <f t="shared" si="43"/>
        <v>1753</v>
      </c>
      <c r="J136" s="112">
        <f t="shared" si="43"/>
        <v>0</v>
      </c>
      <c r="K136" s="293">
        <f t="shared" si="43"/>
        <v>7084.0195</v>
      </c>
      <c r="L136" s="293">
        <f t="shared" si="43"/>
        <v>3069.36698</v>
      </c>
      <c r="M136" s="218">
        <f t="shared" si="29"/>
        <v>43.32804250468254</v>
      </c>
    </row>
    <row r="137" spans="1:13" s="6" customFormat="1" ht="41.25" customHeight="1">
      <c r="A137" s="147" t="s">
        <v>198</v>
      </c>
      <c r="B137" s="107" t="s">
        <v>197</v>
      </c>
      <c r="C137" s="110" t="s">
        <v>349</v>
      </c>
      <c r="D137" s="110" t="s">
        <v>351</v>
      </c>
      <c r="E137" s="119" t="s">
        <v>239</v>
      </c>
      <c r="F137" s="110"/>
      <c r="G137" s="112">
        <f>G142+G138+G146</f>
        <v>1753</v>
      </c>
      <c r="H137" s="112">
        <f>H142+H138+H146</f>
        <v>0</v>
      </c>
      <c r="I137" s="112">
        <f>I142+I138+I146</f>
        <v>1753</v>
      </c>
      <c r="J137" s="112">
        <f>J142+J138+J146</f>
        <v>0</v>
      </c>
      <c r="K137" s="293">
        <f>K142+K138+K146+K150</f>
        <v>7084.0195</v>
      </c>
      <c r="L137" s="293">
        <f>L142+L138+L146+L150</f>
        <v>3069.36698</v>
      </c>
      <c r="M137" s="218">
        <f t="shared" si="29"/>
        <v>43.32804250468254</v>
      </c>
    </row>
    <row r="138" spans="1:13" s="6" customFormat="1" ht="36" customHeight="1">
      <c r="A138" s="109" t="s">
        <v>199</v>
      </c>
      <c r="B138" s="107" t="s">
        <v>197</v>
      </c>
      <c r="C138" s="110" t="s">
        <v>349</v>
      </c>
      <c r="D138" s="110" t="s">
        <v>351</v>
      </c>
      <c r="E138" s="111" t="s">
        <v>200</v>
      </c>
      <c r="F138" s="186"/>
      <c r="G138" s="112">
        <f aca="true" t="shared" si="44" ref="G138:L140">G139</f>
        <v>350</v>
      </c>
      <c r="H138" s="112">
        <f t="shared" si="44"/>
        <v>0</v>
      </c>
      <c r="I138" s="112">
        <f t="shared" si="44"/>
        <v>350</v>
      </c>
      <c r="J138" s="112">
        <f t="shared" si="44"/>
        <v>0</v>
      </c>
      <c r="K138" s="288">
        <f t="shared" si="44"/>
        <v>589</v>
      </c>
      <c r="L138" s="289">
        <f t="shared" si="44"/>
        <v>328.483</v>
      </c>
      <c r="M138" s="216">
        <f t="shared" si="29"/>
        <v>55.76960950764007</v>
      </c>
    </row>
    <row r="139" spans="1:13" s="6" customFormat="1" ht="29.25" customHeight="1">
      <c r="A139" s="70" t="s">
        <v>258</v>
      </c>
      <c r="B139" s="99" t="s">
        <v>197</v>
      </c>
      <c r="C139" s="148" t="s">
        <v>349</v>
      </c>
      <c r="D139" s="148" t="s">
        <v>351</v>
      </c>
      <c r="E139" s="141" t="s">
        <v>200</v>
      </c>
      <c r="F139" s="248" t="s">
        <v>259</v>
      </c>
      <c r="G139" s="112">
        <f t="shared" si="44"/>
        <v>350</v>
      </c>
      <c r="H139" s="112">
        <f t="shared" si="44"/>
        <v>0</v>
      </c>
      <c r="I139" s="167">
        <f t="shared" si="44"/>
        <v>350</v>
      </c>
      <c r="J139" s="112">
        <f t="shared" si="44"/>
        <v>0</v>
      </c>
      <c r="K139" s="244">
        <f t="shared" si="44"/>
        <v>589</v>
      </c>
      <c r="L139" s="281">
        <f t="shared" si="44"/>
        <v>328.483</v>
      </c>
      <c r="M139" s="216">
        <f t="shared" si="29"/>
        <v>55.76960950764007</v>
      </c>
    </row>
    <row r="140" spans="1:13" s="6" customFormat="1" ht="29.25" customHeight="1">
      <c r="A140" s="34" t="s">
        <v>260</v>
      </c>
      <c r="B140" s="99" t="s">
        <v>197</v>
      </c>
      <c r="C140" s="148" t="s">
        <v>349</v>
      </c>
      <c r="D140" s="148" t="s">
        <v>351</v>
      </c>
      <c r="E140" s="141" t="s">
        <v>200</v>
      </c>
      <c r="F140" s="248" t="s">
        <v>223</v>
      </c>
      <c r="G140" s="112">
        <f t="shared" si="44"/>
        <v>350</v>
      </c>
      <c r="H140" s="112">
        <f t="shared" si="44"/>
        <v>0</v>
      </c>
      <c r="I140" s="167">
        <f t="shared" si="44"/>
        <v>350</v>
      </c>
      <c r="J140" s="112">
        <f t="shared" si="44"/>
        <v>0</v>
      </c>
      <c r="K140" s="244">
        <f t="shared" si="44"/>
        <v>589</v>
      </c>
      <c r="L140" s="281">
        <f t="shared" si="44"/>
        <v>328.483</v>
      </c>
      <c r="M140" s="216">
        <f t="shared" si="29"/>
        <v>55.76960950764007</v>
      </c>
    </row>
    <row r="141" spans="1:13" s="6" customFormat="1" ht="29.25" customHeight="1">
      <c r="A141" s="340" t="s">
        <v>25</v>
      </c>
      <c r="B141" s="341" t="s">
        <v>197</v>
      </c>
      <c r="C141" s="353" t="s">
        <v>349</v>
      </c>
      <c r="D141" s="353" t="s">
        <v>351</v>
      </c>
      <c r="E141" s="343" t="s">
        <v>200</v>
      </c>
      <c r="F141" s="353" t="s">
        <v>365</v>
      </c>
      <c r="G141" s="112">
        <v>350</v>
      </c>
      <c r="H141" s="112"/>
      <c r="I141" s="112">
        <f>G141+H141</f>
        <v>350</v>
      </c>
      <c r="J141" s="112"/>
      <c r="K141" s="288">
        <v>589</v>
      </c>
      <c r="L141" s="289">
        <v>328.483</v>
      </c>
      <c r="M141" s="216">
        <f t="shared" si="29"/>
        <v>55.76960950764007</v>
      </c>
    </row>
    <row r="142" spans="1:13" s="6" customFormat="1" ht="30" customHeight="1">
      <c r="A142" s="109" t="s">
        <v>242</v>
      </c>
      <c r="B142" s="107" t="s">
        <v>197</v>
      </c>
      <c r="C142" s="110" t="s">
        <v>349</v>
      </c>
      <c r="D142" s="110" t="s">
        <v>351</v>
      </c>
      <c r="E142" s="111" t="s">
        <v>240</v>
      </c>
      <c r="F142" s="110"/>
      <c r="G142" s="112">
        <f aca="true" t="shared" si="45" ref="G142:L144">G143</f>
        <v>1373</v>
      </c>
      <c r="H142" s="112">
        <f t="shared" si="45"/>
        <v>0</v>
      </c>
      <c r="I142" s="112">
        <f t="shared" si="45"/>
        <v>1373</v>
      </c>
      <c r="J142" s="112">
        <f t="shared" si="45"/>
        <v>0</v>
      </c>
      <c r="K142" s="293">
        <f t="shared" si="45"/>
        <v>2596.67309</v>
      </c>
      <c r="L142" s="293">
        <f t="shared" si="45"/>
        <v>2596.67309</v>
      </c>
      <c r="M142" s="216">
        <f t="shared" si="29"/>
        <v>100</v>
      </c>
    </row>
    <row r="143" spans="1:13" ht="30" customHeight="1">
      <c r="A143" s="70" t="s">
        <v>258</v>
      </c>
      <c r="B143" s="99" t="s">
        <v>197</v>
      </c>
      <c r="C143" s="148" t="s">
        <v>349</v>
      </c>
      <c r="D143" s="148" t="s">
        <v>351</v>
      </c>
      <c r="E143" s="141" t="s">
        <v>240</v>
      </c>
      <c r="F143" s="148" t="s">
        <v>259</v>
      </c>
      <c r="G143" s="167">
        <f t="shared" si="45"/>
        <v>1373</v>
      </c>
      <c r="H143" s="167">
        <f t="shared" si="45"/>
        <v>0</v>
      </c>
      <c r="I143" s="167">
        <f t="shared" si="45"/>
        <v>1373</v>
      </c>
      <c r="J143" s="167">
        <f t="shared" si="45"/>
        <v>0</v>
      </c>
      <c r="K143" s="294">
        <f t="shared" si="45"/>
        <v>2596.67309</v>
      </c>
      <c r="L143" s="294">
        <f t="shared" si="45"/>
        <v>2596.67309</v>
      </c>
      <c r="M143" s="216">
        <f t="shared" si="29"/>
        <v>100</v>
      </c>
    </row>
    <row r="144" spans="1:13" ht="30" customHeight="1">
      <c r="A144" s="34" t="s">
        <v>260</v>
      </c>
      <c r="B144" s="99" t="s">
        <v>197</v>
      </c>
      <c r="C144" s="148" t="s">
        <v>349</v>
      </c>
      <c r="D144" s="148" t="s">
        <v>351</v>
      </c>
      <c r="E144" s="141" t="s">
        <v>240</v>
      </c>
      <c r="F144" s="148" t="s">
        <v>223</v>
      </c>
      <c r="G144" s="167">
        <f t="shared" si="45"/>
        <v>1373</v>
      </c>
      <c r="H144" s="167">
        <f t="shared" si="45"/>
        <v>0</v>
      </c>
      <c r="I144" s="167">
        <f t="shared" si="45"/>
        <v>1373</v>
      </c>
      <c r="J144" s="167">
        <f t="shared" si="45"/>
        <v>0</v>
      </c>
      <c r="K144" s="294">
        <f t="shared" si="45"/>
        <v>2596.67309</v>
      </c>
      <c r="L144" s="294">
        <f t="shared" si="45"/>
        <v>2596.67309</v>
      </c>
      <c r="M144" s="216">
        <f t="shared" si="29"/>
        <v>100</v>
      </c>
    </row>
    <row r="145" spans="1:13" ht="27" customHeight="1">
      <c r="A145" s="340" t="s">
        <v>25</v>
      </c>
      <c r="B145" s="341" t="s">
        <v>197</v>
      </c>
      <c r="C145" s="353" t="s">
        <v>349</v>
      </c>
      <c r="D145" s="353" t="s">
        <v>351</v>
      </c>
      <c r="E145" s="343" t="s">
        <v>240</v>
      </c>
      <c r="F145" s="353" t="s">
        <v>365</v>
      </c>
      <c r="G145" s="167">
        <v>1373</v>
      </c>
      <c r="H145" s="167"/>
      <c r="I145" s="167">
        <f>G145+H145</f>
        <v>1373</v>
      </c>
      <c r="J145" s="167"/>
      <c r="K145" s="294">
        <v>2596.67309</v>
      </c>
      <c r="L145" s="294">
        <v>2596.67309</v>
      </c>
      <c r="M145" s="216">
        <f t="shared" si="29"/>
        <v>100</v>
      </c>
    </row>
    <row r="146" spans="1:13" s="6" customFormat="1" ht="27" customHeight="1">
      <c r="A146" s="109" t="s">
        <v>288</v>
      </c>
      <c r="B146" s="107" t="s">
        <v>197</v>
      </c>
      <c r="C146" s="110" t="s">
        <v>349</v>
      </c>
      <c r="D146" s="110" t="s">
        <v>351</v>
      </c>
      <c r="E146" s="119" t="s">
        <v>397</v>
      </c>
      <c r="F146" s="185"/>
      <c r="G146" s="112">
        <f aca="true" t="shared" si="46" ref="G146:L148">G147</f>
        <v>30</v>
      </c>
      <c r="H146" s="112">
        <f t="shared" si="46"/>
        <v>0</v>
      </c>
      <c r="I146" s="112">
        <f t="shared" si="46"/>
        <v>30</v>
      </c>
      <c r="J146" s="112">
        <f t="shared" si="46"/>
        <v>0</v>
      </c>
      <c r="K146" s="293">
        <f t="shared" si="46"/>
        <v>371.04641</v>
      </c>
      <c r="L146" s="289">
        <f t="shared" si="46"/>
        <v>144.21089</v>
      </c>
      <c r="M146" s="216">
        <f t="shared" si="29"/>
        <v>38.86599792193112</v>
      </c>
    </row>
    <row r="147" spans="1:13" ht="27" customHeight="1">
      <c r="A147" s="70" t="s">
        <v>258</v>
      </c>
      <c r="B147" s="99" t="s">
        <v>197</v>
      </c>
      <c r="C147" s="148" t="s">
        <v>349</v>
      </c>
      <c r="D147" s="148" t="s">
        <v>351</v>
      </c>
      <c r="E147" s="149" t="s">
        <v>397</v>
      </c>
      <c r="F147" s="148" t="s">
        <v>259</v>
      </c>
      <c r="G147" s="167">
        <f t="shared" si="46"/>
        <v>30</v>
      </c>
      <c r="H147" s="167">
        <f t="shared" si="46"/>
        <v>0</v>
      </c>
      <c r="I147" s="167">
        <f t="shared" si="46"/>
        <v>30</v>
      </c>
      <c r="J147" s="167">
        <f t="shared" si="46"/>
        <v>0</v>
      </c>
      <c r="K147" s="294">
        <f t="shared" si="46"/>
        <v>371.04641</v>
      </c>
      <c r="L147" s="281">
        <f t="shared" si="46"/>
        <v>144.21089</v>
      </c>
      <c r="M147" s="216">
        <f t="shared" si="29"/>
        <v>38.86599792193112</v>
      </c>
    </row>
    <row r="148" spans="1:13" ht="27" customHeight="1">
      <c r="A148" s="34" t="s">
        <v>260</v>
      </c>
      <c r="B148" s="99" t="s">
        <v>197</v>
      </c>
      <c r="C148" s="148" t="s">
        <v>349</v>
      </c>
      <c r="D148" s="148" t="s">
        <v>351</v>
      </c>
      <c r="E148" s="149" t="s">
        <v>397</v>
      </c>
      <c r="F148" s="148" t="s">
        <v>223</v>
      </c>
      <c r="G148" s="167">
        <f t="shared" si="46"/>
        <v>30</v>
      </c>
      <c r="H148" s="167">
        <f t="shared" si="46"/>
        <v>0</v>
      </c>
      <c r="I148" s="167">
        <f t="shared" si="46"/>
        <v>30</v>
      </c>
      <c r="J148" s="167">
        <f t="shared" si="46"/>
        <v>0</v>
      </c>
      <c r="K148" s="294">
        <f t="shared" si="46"/>
        <v>371.04641</v>
      </c>
      <c r="L148" s="281">
        <f t="shared" si="46"/>
        <v>144.21089</v>
      </c>
      <c r="M148" s="216">
        <f t="shared" si="29"/>
        <v>38.86599792193112</v>
      </c>
    </row>
    <row r="149" spans="1:13" ht="27" customHeight="1">
      <c r="A149" s="340" t="s">
        <v>25</v>
      </c>
      <c r="B149" s="341" t="s">
        <v>197</v>
      </c>
      <c r="C149" s="353" t="s">
        <v>349</v>
      </c>
      <c r="D149" s="353" t="s">
        <v>351</v>
      </c>
      <c r="E149" s="343" t="s">
        <v>397</v>
      </c>
      <c r="F149" s="353" t="s">
        <v>365</v>
      </c>
      <c r="G149" s="364">
        <v>30</v>
      </c>
      <c r="H149" s="364"/>
      <c r="I149" s="364">
        <f>G149+H149</f>
        <v>30</v>
      </c>
      <c r="J149" s="364"/>
      <c r="K149" s="365">
        <v>371.04641</v>
      </c>
      <c r="L149" s="281">
        <v>144.21089</v>
      </c>
      <c r="M149" s="216">
        <f t="shared" si="29"/>
        <v>38.86599792193112</v>
      </c>
    </row>
    <row r="150" spans="1:13" ht="27" customHeight="1">
      <c r="A150" s="344" t="s">
        <v>543</v>
      </c>
      <c r="B150" s="345" t="s">
        <v>197</v>
      </c>
      <c r="C150" s="354" t="s">
        <v>349</v>
      </c>
      <c r="D150" s="354" t="s">
        <v>351</v>
      </c>
      <c r="E150" s="347" t="s">
        <v>544</v>
      </c>
      <c r="F150" s="353"/>
      <c r="G150" s="364"/>
      <c r="H150" s="364"/>
      <c r="I150" s="364"/>
      <c r="J150" s="364"/>
      <c r="K150" s="365">
        <f aca="true" t="shared" si="47" ref="K150:L152">K151</f>
        <v>3527.3</v>
      </c>
      <c r="L150" s="365">
        <f t="shared" si="47"/>
        <v>0</v>
      </c>
      <c r="M150" s="216">
        <f t="shared" si="29"/>
        <v>0</v>
      </c>
    </row>
    <row r="151" spans="1:13" ht="27" customHeight="1">
      <c r="A151" s="70" t="s">
        <v>258</v>
      </c>
      <c r="B151" s="341" t="s">
        <v>197</v>
      </c>
      <c r="C151" s="353" t="s">
        <v>349</v>
      </c>
      <c r="D151" s="353" t="s">
        <v>351</v>
      </c>
      <c r="E151" s="343" t="s">
        <v>544</v>
      </c>
      <c r="F151" s="353" t="s">
        <v>259</v>
      </c>
      <c r="G151" s="364"/>
      <c r="H151" s="364"/>
      <c r="I151" s="364"/>
      <c r="J151" s="364"/>
      <c r="K151" s="365">
        <f t="shared" si="47"/>
        <v>3527.3</v>
      </c>
      <c r="L151" s="365">
        <f t="shared" si="47"/>
        <v>0</v>
      </c>
      <c r="M151" s="216">
        <f t="shared" si="29"/>
        <v>0</v>
      </c>
    </row>
    <row r="152" spans="1:13" ht="27" customHeight="1">
      <c r="A152" s="34" t="s">
        <v>260</v>
      </c>
      <c r="B152" s="341" t="s">
        <v>197</v>
      </c>
      <c r="C152" s="353" t="s">
        <v>349</v>
      </c>
      <c r="D152" s="353" t="s">
        <v>351</v>
      </c>
      <c r="E152" s="343" t="s">
        <v>544</v>
      </c>
      <c r="F152" s="353" t="s">
        <v>223</v>
      </c>
      <c r="G152" s="364"/>
      <c r="H152" s="364"/>
      <c r="I152" s="364"/>
      <c r="J152" s="364"/>
      <c r="K152" s="365">
        <f t="shared" si="47"/>
        <v>3527.3</v>
      </c>
      <c r="L152" s="365">
        <f t="shared" si="47"/>
        <v>0</v>
      </c>
      <c r="M152" s="216">
        <f t="shared" si="29"/>
        <v>0</v>
      </c>
    </row>
    <row r="153" spans="1:13" ht="27" customHeight="1">
      <c r="A153" s="340" t="s">
        <v>25</v>
      </c>
      <c r="B153" s="341" t="s">
        <v>197</v>
      </c>
      <c r="C153" s="353" t="s">
        <v>349</v>
      </c>
      <c r="D153" s="353" t="s">
        <v>351</v>
      </c>
      <c r="E153" s="343" t="s">
        <v>544</v>
      </c>
      <c r="F153" s="353" t="s">
        <v>365</v>
      </c>
      <c r="G153" s="364"/>
      <c r="H153" s="364"/>
      <c r="I153" s="364"/>
      <c r="J153" s="364"/>
      <c r="K153" s="365">
        <v>3527.3</v>
      </c>
      <c r="L153" s="281">
        <v>0</v>
      </c>
      <c r="M153" s="216">
        <f t="shared" si="29"/>
        <v>0</v>
      </c>
    </row>
    <row r="154" spans="1:13" s="19" customFormat="1" ht="13.5" customHeight="1">
      <c r="A154" s="70" t="s">
        <v>342</v>
      </c>
      <c r="B154" s="99" t="s">
        <v>197</v>
      </c>
      <c r="C154" s="71" t="s">
        <v>349</v>
      </c>
      <c r="D154" s="71" t="s">
        <v>343</v>
      </c>
      <c r="E154" s="141"/>
      <c r="F154" s="71"/>
      <c r="G154" s="249">
        <f aca="true" t="shared" si="48" ref="G154:L159">G155</f>
        <v>4</v>
      </c>
      <c r="H154" s="249">
        <f t="shared" si="48"/>
        <v>0</v>
      </c>
      <c r="I154" s="249">
        <f t="shared" si="48"/>
        <v>4</v>
      </c>
      <c r="J154" s="249">
        <f t="shared" si="48"/>
        <v>0</v>
      </c>
      <c r="K154" s="249">
        <f t="shared" si="48"/>
        <v>20</v>
      </c>
      <c r="L154" s="282">
        <f t="shared" si="48"/>
        <v>20</v>
      </c>
      <c r="M154" s="216">
        <f t="shared" si="29"/>
        <v>100</v>
      </c>
    </row>
    <row r="155" spans="1:13" s="6" customFormat="1" ht="57" customHeight="1">
      <c r="A155" s="250" t="s">
        <v>555</v>
      </c>
      <c r="B155" s="107" t="s">
        <v>197</v>
      </c>
      <c r="C155" s="108" t="s">
        <v>349</v>
      </c>
      <c r="D155" s="108" t="s">
        <v>343</v>
      </c>
      <c r="E155" s="111" t="s">
        <v>243</v>
      </c>
      <c r="F155" s="134"/>
      <c r="G155" s="190">
        <f t="shared" si="48"/>
        <v>4</v>
      </c>
      <c r="H155" s="190">
        <f t="shared" si="48"/>
        <v>0</v>
      </c>
      <c r="I155" s="190">
        <f t="shared" si="48"/>
        <v>4</v>
      </c>
      <c r="J155" s="190">
        <f t="shared" si="48"/>
        <v>0</v>
      </c>
      <c r="K155" s="190">
        <f t="shared" si="48"/>
        <v>20</v>
      </c>
      <c r="L155" s="283">
        <f t="shared" si="48"/>
        <v>20</v>
      </c>
      <c r="M155" s="218">
        <f t="shared" si="29"/>
        <v>100</v>
      </c>
    </row>
    <row r="156" spans="1:13" ht="28.5" customHeight="1">
      <c r="A156" s="70" t="s">
        <v>270</v>
      </c>
      <c r="B156" s="99" t="s">
        <v>197</v>
      </c>
      <c r="C156" s="71" t="s">
        <v>349</v>
      </c>
      <c r="D156" s="71" t="s">
        <v>343</v>
      </c>
      <c r="E156" s="149" t="s">
        <v>244</v>
      </c>
      <c r="F156" s="103"/>
      <c r="G156" s="152">
        <f t="shared" si="48"/>
        <v>4</v>
      </c>
      <c r="H156" s="152">
        <f t="shared" si="48"/>
        <v>0</v>
      </c>
      <c r="I156" s="152">
        <f t="shared" si="48"/>
        <v>4</v>
      </c>
      <c r="J156" s="152">
        <f t="shared" si="48"/>
        <v>0</v>
      </c>
      <c r="K156" s="152">
        <f t="shared" si="48"/>
        <v>20</v>
      </c>
      <c r="L156" s="284">
        <f t="shared" si="48"/>
        <v>20</v>
      </c>
      <c r="M156" s="216">
        <f t="shared" si="29"/>
        <v>100</v>
      </c>
    </row>
    <row r="157" spans="1:13" ht="17.25" customHeight="1">
      <c r="A157" s="22" t="s">
        <v>287</v>
      </c>
      <c r="B157" s="99" t="s">
        <v>197</v>
      </c>
      <c r="C157" s="71" t="s">
        <v>349</v>
      </c>
      <c r="D157" s="71" t="s">
        <v>343</v>
      </c>
      <c r="E157" s="141" t="s">
        <v>201</v>
      </c>
      <c r="F157" s="103"/>
      <c r="G157" s="152">
        <f t="shared" si="48"/>
        <v>4</v>
      </c>
      <c r="H157" s="152">
        <f t="shared" si="48"/>
        <v>0</v>
      </c>
      <c r="I157" s="152">
        <f t="shared" si="48"/>
        <v>4</v>
      </c>
      <c r="J157" s="152">
        <f t="shared" si="48"/>
        <v>0</v>
      </c>
      <c r="K157" s="152">
        <f t="shared" si="48"/>
        <v>20</v>
      </c>
      <c r="L157" s="284">
        <f t="shared" si="48"/>
        <v>20</v>
      </c>
      <c r="M157" s="216">
        <f t="shared" si="29"/>
        <v>100</v>
      </c>
    </row>
    <row r="158" spans="1:13" ht="29.25" customHeight="1">
      <c r="A158" s="70" t="s">
        <v>258</v>
      </c>
      <c r="B158" s="99" t="s">
        <v>197</v>
      </c>
      <c r="C158" s="71" t="s">
        <v>349</v>
      </c>
      <c r="D158" s="71" t="s">
        <v>343</v>
      </c>
      <c r="E158" s="141" t="s">
        <v>201</v>
      </c>
      <c r="F158" s="71" t="s">
        <v>259</v>
      </c>
      <c r="G158" s="152">
        <f t="shared" si="48"/>
        <v>4</v>
      </c>
      <c r="H158" s="152">
        <f t="shared" si="48"/>
        <v>0</v>
      </c>
      <c r="I158" s="152">
        <f t="shared" si="48"/>
        <v>4</v>
      </c>
      <c r="J158" s="152">
        <f t="shared" si="48"/>
        <v>0</v>
      </c>
      <c r="K158" s="152">
        <f t="shared" si="48"/>
        <v>20</v>
      </c>
      <c r="L158" s="284">
        <f t="shared" si="48"/>
        <v>20</v>
      </c>
      <c r="M158" s="216">
        <f t="shared" si="29"/>
        <v>100</v>
      </c>
    </row>
    <row r="159" spans="1:13" ht="30" customHeight="1">
      <c r="A159" s="34" t="s">
        <v>260</v>
      </c>
      <c r="B159" s="99" t="s">
        <v>197</v>
      </c>
      <c r="C159" s="71" t="s">
        <v>349</v>
      </c>
      <c r="D159" s="71" t="s">
        <v>343</v>
      </c>
      <c r="E159" s="141" t="s">
        <v>201</v>
      </c>
      <c r="F159" s="71" t="s">
        <v>223</v>
      </c>
      <c r="G159" s="152">
        <f t="shared" si="48"/>
        <v>4</v>
      </c>
      <c r="H159" s="152">
        <f t="shared" si="48"/>
        <v>0</v>
      </c>
      <c r="I159" s="152">
        <f t="shared" si="48"/>
        <v>4</v>
      </c>
      <c r="J159" s="152">
        <f t="shared" si="48"/>
        <v>0</v>
      </c>
      <c r="K159" s="152">
        <f t="shared" si="48"/>
        <v>20</v>
      </c>
      <c r="L159" s="284">
        <f t="shared" si="48"/>
        <v>20</v>
      </c>
      <c r="M159" s="216">
        <f t="shared" si="29"/>
        <v>100</v>
      </c>
    </row>
    <row r="160" spans="1:13" ht="28.5" customHeight="1">
      <c r="A160" s="340" t="s">
        <v>25</v>
      </c>
      <c r="B160" s="341" t="s">
        <v>197</v>
      </c>
      <c r="C160" s="342" t="s">
        <v>349</v>
      </c>
      <c r="D160" s="342" t="s">
        <v>343</v>
      </c>
      <c r="E160" s="343" t="s">
        <v>201</v>
      </c>
      <c r="F160" s="352" t="s">
        <v>365</v>
      </c>
      <c r="G160" s="152">
        <v>4</v>
      </c>
      <c r="H160" s="152"/>
      <c r="I160" s="152">
        <f>G160+H160</f>
        <v>4</v>
      </c>
      <c r="J160" s="152"/>
      <c r="K160" s="152">
        <v>20</v>
      </c>
      <c r="L160" s="284">
        <v>20</v>
      </c>
      <c r="M160" s="216">
        <f t="shared" si="29"/>
        <v>100</v>
      </c>
    </row>
    <row r="161" spans="1:13" s="15" customFormat="1" ht="15" customHeight="1">
      <c r="A161" s="123" t="s">
        <v>376</v>
      </c>
      <c r="B161" s="98" t="s">
        <v>197</v>
      </c>
      <c r="C161" s="88" t="s">
        <v>352</v>
      </c>
      <c r="D161" s="88"/>
      <c r="E161" s="133"/>
      <c r="F161" s="88"/>
      <c r="G161" s="135">
        <f aca="true" t="shared" si="49" ref="G161:L161">G162+G168+G178</f>
        <v>2910.42</v>
      </c>
      <c r="H161" s="135">
        <f t="shared" si="49"/>
        <v>-36</v>
      </c>
      <c r="I161" s="135">
        <f t="shared" si="49"/>
        <v>2874.42</v>
      </c>
      <c r="J161" s="135">
        <f t="shared" si="49"/>
        <v>0</v>
      </c>
      <c r="K161" s="335">
        <f t="shared" si="49"/>
        <v>15052.26281</v>
      </c>
      <c r="L161" s="335">
        <f t="shared" si="49"/>
        <v>9600.960959999999</v>
      </c>
      <c r="M161" s="217">
        <f t="shared" si="29"/>
        <v>63.784170401420184</v>
      </c>
    </row>
    <row r="162" spans="1:13" s="19" customFormat="1" ht="15" customHeight="1">
      <c r="A162" s="123" t="s">
        <v>295</v>
      </c>
      <c r="B162" s="98" t="s">
        <v>197</v>
      </c>
      <c r="C162" s="88" t="s">
        <v>352</v>
      </c>
      <c r="D162" s="88" t="s">
        <v>347</v>
      </c>
      <c r="E162" s="133"/>
      <c r="F162" s="88"/>
      <c r="G162" s="135">
        <f aca="true" t="shared" si="50" ref="G162:L166">G163</f>
        <v>12.8</v>
      </c>
      <c r="H162" s="135">
        <f t="shared" si="50"/>
        <v>0</v>
      </c>
      <c r="I162" s="135">
        <f t="shared" si="50"/>
        <v>12.8</v>
      </c>
      <c r="J162" s="135">
        <f t="shared" si="50"/>
        <v>0</v>
      </c>
      <c r="K162" s="335">
        <f t="shared" si="50"/>
        <v>80</v>
      </c>
      <c r="L162" s="335">
        <f t="shared" si="50"/>
        <v>73.82874</v>
      </c>
      <c r="M162" s="217">
        <f t="shared" si="29"/>
        <v>92.28592499999999</v>
      </c>
    </row>
    <row r="163" spans="1:13" s="19" customFormat="1" ht="29.25" customHeight="1">
      <c r="A163" s="109" t="s">
        <v>234</v>
      </c>
      <c r="B163" s="107" t="s">
        <v>197</v>
      </c>
      <c r="C163" s="108" t="s">
        <v>352</v>
      </c>
      <c r="D163" s="108" t="s">
        <v>347</v>
      </c>
      <c r="E163" s="111" t="s">
        <v>169</v>
      </c>
      <c r="F163" s="71"/>
      <c r="G163" s="114">
        <f t="shared" si="50"/>
        <v>12.8</v>
      </c>
      <c r="H163" s="114">
        <f t="shared" si="50"/>
        <v>0</v>
      </c>
      <c r="I163" s="114">
        <f t="shared" si="50"/>
        <v>12.8</v>
      </c>
      <c r="J163" s="114">
        <f t="shared" si="50"/>
        <v>0</v>
      </c>
      <c r="K163" s="268">
        <f t="shared" si="50"/>
        <v>80</v>
      </c>
      <c r="L163" s="268">
        <f t="shared" si="50"/>
        <v>73.82874</v>
      </c>
      <c r="M163" s="218">
        <f t="shared" si="29"/>
        <v>92.28592499999999</v>
      </c>
    </row>
    <row r="164" spans="1:13" s="117" customFormat="1" ht="15" customHeight="1">
      <c r="A164" s="109" t="s">
        <v>195</v>
      </c>
      <c r="B164" s="99" t="s">
        <v>197</v>
      </c>
      <c r="C164" s="108" t="s">
        <v>352</v>
      </c>
      <c r="D164" s="108" t="s">
        <v>347</v>
      </c>
      <c r="E164" s="111" t="s">
        <v>174</v>
      </c>
      <c r="F164" s="108"/>
      <c r="G164" s="116">
        <f t="shared" si="50"/>
        <v>12.8</v>
      </c>
      <c r="H164" s="116">
        <f t="shared" si="50"/>
        <v>0</v>
      </c>
      <c r="I164" s="116">
        <f t="shared" si="50"/>
        <v>12.8</v>
      </c>
      <c r="J164" s="116">
        <f t="shared" si="50"/>
        <v>0</v>
      </c>
      <c r="K164" s="268">
        <f t="shared" si="50"/>
        <v>80</v>
      </c>
      <c r="L164" s="268">
        <f t="shared" si="50"/>
        <v>73.82874</v>
      </c>
      <c r="M164" s="216">
        <f t="shared" si="29"/>
        <v>92.28592499999999</v>
      </c>
    </row>
    <row r="165" spans="1:13" s="117" customFormat="1" ht="28.5" customHeight="1">
      <c r="A165" s="70" t="s">
        <v>258</v>
      </c>
      <c r="B165" s="99" t="s">
        <v>197</v>
      </c>
      <c r="C165" s="71" t="s">
        <v>352</v>
      </c>
      <c r="D165" s="71" t="s">
        <v>347</v>
      </c>
      <c r="E165" s="141" t="s">
        <v>174</v>
      </c>
      <c r="F165" s="71" t="s">
        <v>259</v>
      </c>
      <c r="G165" s="116">
        <f t="shared" si="50"/>
        <v>12.8</v>
      </c>
      <c r="H165" s="116">
        <f t="shared" si="50"/>
        <v>0</v>
      </c>
      <c r="I165" s="114">
        <f t="shared" si="50"/>
        <v>12.8</v>
      </c>
      <c r="J165" s="116">
        <f t="shared" si="50"/>
        <v>0</v>
      </c>
      <c r="K165" s="269">
        <f t="shared" si="50"/>
        <v>80</v>
      </c>
      <c r="L165" s="268">
        <f t="shared" si="50"/>
        <v>73.82874</v>
      </c>
      <c r="M165" s="216">
        <f t="shared" si="29"/>
        <v>92.28592499999999</v>
      </c>
    </row>
    <row r="166" spans="1:13" s="117" customFormat="1" ht="29.25" customHeight="1">
      <c r="A166" s="34" t="s">
        <v>260</v>
      </c>
      <c r="B166" s="99" t="s">
        <v>197</v>
      </c>
      <c r="C166" s="71" t="s">
        <v>352</v>
      </c>
      <c r="D166" s="71" t="s">
        <v>347</v>
      </c>
      <c r="E166" s="141" t="s">
        <v>174</v>
      </c>
      <c r="F166" s="71" t="s">
        <v>223</v>
      </c>
      <c r="G166" s="116">
        <f t="shared" si="50"/>
        <v>12.8</v>
      </c>
      <c r="H166" s="116">
        <f t="shared" si="50"/>
        <v>0</v>
      </c>
      <c r="I166" s="114">
        <f t="shared" si="50"/>
        <v>12.8</v>
      </c>
      <c r="J166" s="116">
        <f t="shared" si="50"/>
        <v>0</v>
      </c>
      <c r="K166" s="269">
        <f t="shared" si="50"/>
        <v>80</v>
      </c>
      <c r="L166" s="269">
        <f t="shared" si="50"/>
        <v>73.82874</v>
      </c>
      <c r="M166" s="216">
        <f t="shared" si="29"/>
        <v>92.28592499999999</v>
      </c>
    </row>
    <row r="167" spans="1:13" s="15" customFormat="1" ht="30" customHeight="1">
      <c r="A167" s="340" t="s">
        <v>25</v>
      </c>
      <c r="B167" s="341" t="s">
        <v>197</v>
      </c>
      <c r="C167" s="342" t="s">
        <v>352</v>
      </c>
      <c r="D167" s="342" t="s">
        <v>347</v>
      </c>
      <c r="E167" s="343" t="s">
        <v>174</v>
      </c>
      <c r="F167" s="342" t="s">
        <v>365</v>
      </c>
      <c r="G167" s="114">
        <v>12.8</v>
      </c>
      <c r="H167" s="114"/>
      <c r="I167" s="114">
        <f>G167+H167</f>
        <v>12.8</v>
      </c>
      <c r="J167" s="114"/>
      <c r="K167" s="269">
        <v>80</v>
      </c>
      <c r="L167" s="269">
        <v>73.82874</v>
      </c>
      <c r="M167" s="216">
        <f t="shared" si="29"/>
        <v>92.28592499999999</v>
      </c>
    </row>
    <row r="168" spans="1:13" s="19" customFormat="1" ht="15" customHeight="1">
      <c r="A168" s="123" t="s">
        <v>354</v>
      </c>
      <c r="B168" s="98" t="s">
        <v>197</v>
      </c>
      <c r="C168" s="88" t="s">
        <v>352</v>
      </c>
      <c r="D168" s="88" t="s">
        <v>348</v>
      </c>
      <c r="E168" s="133"/>
      <c r="F168" s="88"/>
      <c r="G168" s="89">
        <f>G169</f>
        <v>1550</v>
      </c>
      <c r="H168" s="89">
        <f>H169</f>
        <v>0</v>
      </c>
      <c r="I168" s="89">
        <f>I169</f>
        <v>1550</v>
      </c>
      <c r="J168" s="89">
        <f>J169</f>
        <v>0</v>
      </c>
      <c r="K168" s="335">
        <f>K169+K174</f>
        <v>6195.965</v>
      </c>
      <c r="L168" s="335">
        <f>L169+L174</f>
        <v>750.835</v>
      </c>
      <c r="M168" s="217">
        <f aca="true" t="shared" si="51" ref="M168:M254">L168/K168*100</f>
        <v>12.118128491687735</v>
      </c>
    </row>
    <row r="169" spans="1:13" ht="29.25" customHeight="1">
      <c r="A169" s="109" t="s">
        <v>501</v>
      </c>
      <c r="B169" s="107" t="s">
        <v>197</v>
      </c>
      <c r="C169" s="108" t="s">
        <v>352</v>
      </c>
      <c r="D169" s="108" t="s">
        <v>348</v>
      </c>
      <c r="E169" s="141" t="s">
        <v>11</v>
      </c>
      <c r="F169" s="71"/>
      <c r="G169" s="105">
        <f>G174</f>
        <v>1550</v>
      </c>
      <c r="H169" s="105">
        <f>H174</f>
        <v>0</v>
      </c>
      <c r="I169" s="105">
        <f>I174</f>
        <v>1550</v>
      </c>
      <c r="J169" s="105">
        <f>J174</f>
        <v>0</v>
      </c>
      <c r="K169" s="268">
        <f>K171+K173</f>
        <v>5444.13</v>
      </c>
      <c r="L169" s="268">
        <f>L171+L173</f>
        <v>0</v>
      </c>
      <c r="M169" s="218">
        <f t="shared" si="51"/>
        <v>0</v>
      </c>
    </row>
    <row r="170" spans="1:13" ht="29.25" customHeight="1">
      <c r="A170" s="109" t="s">
        <v>502</v>
      </c>
      <c r="B170" s="107" t="s">
        <v>197</v>
      </c>
      <c r="C170" s="108" t="s">
        <v>352</v>
      </c>
      <c r="D170" s="108" t="s">
        <v>348</v>
      </c>
      <c r="E170" s="141" t="s">
        <v>12</v>
      </c>
      <c r="F170" s="71" t="s">
        <v>463</v>
      </c>
      <c r="G170" s="105"/>
      <c r="H170" s="105"/>
      <c r="I170" s="105"/>
      <c r="J170" s="105"/>
      <c r="K170" s="269">
        <f>K171</f>
        <v>475</v>
      </c>
      <c r="L170" s="269">
        <f>L171</f>
        <v>0</v>
      </c>
      <c r="M170" s="216">
        <f t="shared" si="51"/>
        <v>0</v>
      </c>
    </row>
    <row r="171" spans="1:13" ht="29.25" customHeight="1">
      <c r="A171" s="70" t="s">
        <v>258</v>
      </c>
      <c r="B171" s="99" t="s">
        <v>197</v>
      </c>
      <c r="C171" s="71" t="s">
        <v>454</v>
      </c>
      <c r="D171" s="71" t="s">
        <v>348</v>
      </c>
      <c r="E171" s="141" t="s">
        <v>12</v>
      </c>
      <c r="F171" s="71" t="s">
        <v>464</v>
      </c>
      <c r="G171" s="105"/>
      <c r="H171" s="105"/>
      <c r="I171" s="105"/>
      <c r="J171" s="105"/>
      <c r="K171" s="269">
        <v>475</v>
      </c>
      <c r="L171" s="269">
        <v>0</v>
      </c>
      <c r="M171" s="216">
        <f t="shared" si="51"/>
        <v>0</v>
      </c>
    </row>
    <row r="172" spans="1:13" ht="29.25" customHeight="1">
      <c r="A172" s="34" t="s">
        <v>260</v>
      </c>
      <c r="B172" s="99" t="s">
        <v>197</v>
      </c>
      <c r="C172" s="71" t="s">
        <v>454</v>
      </c>
      <c r="D172" s="71" t="s">
        <v>348</v>
      </c>
      <c r="E172" s="141" t="s">
        <v>487</v>
      </c>
      <c r="F172" s="71" t="s">
        <v>463</v>
      </c>
      <c r="G172" s="105"/>
      <c r="H172" s="105"/>
      <c r="I172" s="105"/>
      <c r="J172" s="105"/>
      <c r="K172" s="269">
        <f>K173</f>
        <v>4969.13</v>
      </c>
      <c r="L172" s="269">
        <f>L173</f>
        <v>0</v>
      </c>
      <c r="M172" s="216">
        <f t="shared" si="51"/>
        <v>0</v>
      </c>
    </row>
    <row r="173" spans="1:13" ht="29.25" customHeight="1">
      <c r="A173" s="340" t="s">
        <v>25</v>
      </c>
      <c r="B173" s="341" t="s">
        <v>197</v>
      </c>
      <c r="C173" s="342" t="s">
        <v>454</v>
      </c>
      <c r="D173" s="342" t="s">
        <v>348</v>
      </c>
      <c r="E173" s="343" t="s">
        <v>487</v>
      </c>
      <c r="F173" s="342" t="s">
        <v>464</v>
      </c>
      <c r="G173" s="359"/>
      <c r="H173" s="359"/>
      <c r="I173" s="359"/>
      <c r="J173" s="359"/>
      <c r="K173" s="360">
        <v>4969.13</v>
      </c>
      <c r="L173" s="269">
        <v>0</v>
      </c>
      <c r="M173" s="216">
        <f t="shared" si="51"/>
        <v>0</v>
      </c>
    </row>
    <row r="174" spans="1:13" s="6" customFormat="1" ht="15" customHeight="1">
      <c r="A174" s="109" t="s">
        <v>358</v>
      </c>
      <c r="B174" s="99" t="s">
        <v>197</v>
      </c>
      <c r="C174" s="108" t="s">
        <v>352</v>
      </c>
      <c r="D174" s="108" t="s">
        <v>348</v>
      </c>
      <c r="E174" s="111" t="s">
        <v>326</v>
      </c>
      <c r="F174" s="108"/>
      <c r="G174" s="115">
        <f aca="true" t="shared" si="52" ref="G174:L176">G175</f>
        <v>1550</v>
      </c>
      <c r="H174" s="115">
        <f t="shared" si="52"/>
        <v>0</v>
      </c>
      <c r="I174" s="115">
        <f t="shared" si="52"/>
        <v>1550</v>
      </c>
      <c r="J174" s="115">
        <f t="shared" si="52"/>
        <v>0</v>
      </c>
      <c r="K174" s="268">
        <f t="shared" si="52"/>
        <v>751.835</v>
      </c>
      <c r="L174" s="268">
        <f t="shared" si="52"/>
        <v>750.835</v>
      </c>
      <c r="M174" s="218">
        <f t="shared" si="51"/>
        <v>99.86699209267991</v>
      </c>
    </row>
    <row r="175" spans="1:13" s="6" customFormat="1" ht="28.5" customHeight="1">
      <c r="A175" s="70" t="s">
        <v>258</v>
      </c>
      <c r="B175" s="99" t="s">
        <v>197</v>
      </c>
      <c r="C175" s="71" t="s">
        <v>352</v>
      </c>
      <c r="D175" s="71" t="s">
        <v>348</v>
      </c>
      <c r="E175" s="141" t="s">
        <v>326</v>
      </c>
      <c r="F175" s="71" t="s">
        <v>259</v>
      </c>
      <c r="G175" s="115">
        <f t="shared" si="52"/>
        <v>1550</v>
      </c>
      <c r="H175" s="115">
        <f t="shared" si="52"/>
        <v>0</v>
      </c>
      <c r="I175" s="105">
        <f t="shared" si="52"/>
        <v>1550</v>
      </c>
      <c r="J175" s="115">
        <f t="shared" si="52"/>
        <v>0</v>
      </c>
      <c r="K175" s="269">
        <f t="shared" si="52"/>
        <v>751.835</v>
      </c>
      <c r="L175" s="268">
        <f t="shared" si="52"/>
        <v>750.835</v>
      </c>
      <c r="M175" s="216">
        <f t="shared" si="51"/>
        <v>99.86699209267991</v>
      </c>
    </row>
    <row r="176" spans="1:13" s="6" customFormat="1" ht="30" customHeight="1">
      <c r="A176" s="34" t="s">
        <v>260</v>
      </c>
      <c r="B176" s="99" t="s">
        <v>197</v>
      </c>
      <c r="C176" s="71" t="s">
        <v>352</v>
      </c>
      <c r="D176" s="71" t="s">
        <v>348</v>
      </c>
      <c r="E176" s="141" t="s">
        <v>326</v>
      </c>
      <c r="F176" s="71" t="s">
        <v>223</v>
      </c>
      <c r="G176" s="115">
        <f t="shared" si="52"/>
        <v>1550</v>
      </c>
      <c r="H176" s="115">
        <f t="shared" si="52"/>
        <v>0</v>
      </c>
      <c r="I176" s="105">
        <f t="shared" si="52"/>
        <v>1550</v>
      </c>
      <c r="J176" s="115">
        <f t="shared" si="52"/>
        <v>0</v>
      </c>
      <c r="K176" s="269">
        <f t="shared" si="52"/>
        <v>751.835</v>
      </c>
      <c r="L176" s="269">
        <f t="shared" si="52"/>
        <v>750.835</v>
      </c>
      <c r="M176" s="216">
        <f t="shared" si="51"/>
        <v>99.86699209267991</v>
      </c>
    </row>
    <row r="177" spans="1:13" ht="29.25" customHeight="1">
      <c r="A177" s="340" t="s">
        <v>25</v>
      </c>
      <c r="B177" s="99" t="s">
        <v>197</v>
      </c>
      <c r="C177" s="342" t="s">
        <v>352</v>
      </c>
      <c r="D177" s="342" t="s">
        <v>348</v>
      </c>
      <c r="E177" s="343" t="s">
        <v>326</v>
      </c>
      <c r="F177" s="342" t="s">
        <v>365</v>
      </c>
      <c r="G177" s="105">
        <v>1550</v>
      </c>
      <c r="H177" s="105"/>
      <c r="I177" s="105">
        <f>G177+H177</f>
        <v>1550</v>
      </c>
      <c r="J177" s="105"/>
      <c r="K177" s="269">
        <v>751.835</v>
      </c>
      <c r="L177" s="269">
        <v>750.835</v>
      </c>
      <c r="M177" s="216">
        <f t="shared" si="51"/>
        <v>99.86699209267991</v>
      </c>
    </row>
    <row r="178" spans="1:13" s="19" customFormat="1" ht="15" customHeight="1">
      <c r="A178" s="123" t="s">
        <v>346</v>
      </c>
      <c r="B178" s="98" t="s">
        <v>197</v>
      </c>
      <c r="C178" s="88" t="s">
        <v>352</v>
      </c>
      <c r="D178" s="88" t="s">
        <v>350</v>
      </c>
      <c r="E178" s="133"/>
      <c r="F178" s="88"/>
      <c r="G178" s="89">
        <f>G186</f>
        <v>1347.62</v>
      </c>
      <c r="H178" s="89">
        <f>H186</f>
        <v>-36</v>
      </c>
      <c r="I178" s="89">
        <f>I186</f>
        <v>1311.62</v>
      </c>
      <c r="J178" s="89">
        <f>J186</f>
        <v>0</v>
      </c>
      <c r="K178" s="335">
        <f>K179+K187+K203+K207+K212</f>
        <v>8776.29781</v>
      </c>
      <c r="L178" s="335">
        <f>L179+L187+L203+L207+L212</f>
        <v>8776.297219999999</v>
      </c>
      <c r="M178" s="217">
        <f t="shared" si="51"/>
        <v>99.99999327734753</v>
      </c>
    </row>
    <row r="179" spans="1:13" s="19" customFormat="1" ht="15" customHeight="1">
      <c r="A179" s="109" t="s">
        <v>503</v>
      </c>
      <c r="B179" s="107" t="s">
        <v>197</v>
      </c>
      <c r="C179" s="108" t="s">
        <v>352</v>
      </c>
      <c r="D179" s="108" t="s">
        <v>350</v>
      </c>
      <c r="E179" s="111" t="s">
        <v>181</v>
      </c>
      <c r="F179" s="71"/>
      <c r="G179" s="105"/>
      <c r="H179" s="105"/>
      <c r="I179" s="105"/>
      <c r="J179" s="105"/>
      <c r="K179" s="269">
        <f>K180+K183</f>
        <v>5244.362</v>
      </c>
      <c r="L179" s="269">
        <f>L180+L183</f>
        <v>5244.3614099999995</v>
      </c>
      <c r="M179" s="216">
        <f t="shared" si="51"/>
        <v>99.99998874982313</v>
      </c>
    </row>
    <row r="180" spans="1:13" s="19" customFormat="1" ht="15" customHeight="1">
      <c r="A180" s="70" t="s">
        <v>504</v>
      </c>
      <c r="B180" s="99" t="s">
        <v>197</v>
      </c>
      <c r="C180" s="71" t="s">
        <v>352</v>
      </c>
      <c r="D180" s="71" t="s">
        <v>350</v>
      </c>
      <c r="E180" s="141" t="s">
        <v>508</v>
      </c>
      <c r="F180" s="71"/>
      <c r="G180" s="105"/>
      <c r="H180" s="105"/>
      <c r="I180" s="105"/>
      <c r="J180" s="105"/>
      <c r="K180" s="269">
        <f>K181+K182</f>
        <v>5244.362</v>
      </c>
      <c r="L180" s="269">
        <f>L181+L182</f>
        <v>5244.3614099999995</v>
      </c>
      <c r="M180" s="216">
        <f t="shared" si="51"/>
        <v>99.99998874982313</v>
      </c>
    </row>
    <row r="181" spans="1:13" s="19" customFormat="1" ht="15" customHeight="1">
      <c r="A181" s="70" t="s">
        <v>505</v>
      </c>
      <c r="B181" s="99" t="s">
        <v>197</v>
      </c>
      <c r="C181" s="71" t="s">
        <v>352</v>
      </c>
      <c r="D181" s="71" t="s">
        <v>350</v>
      </c>
      <c r="E181" s="141" t="s">
        <v>508</v>
      </c>
      <c r="F181" s="71" t="s">
        <v>380</v>
      </c>
      <c r="G181" s="105"/>
      <c r="H181" s="105"/>
      <c r="I181" s="105"/>
      <c r="J181" s="105"/>
      <c r="K181" s="269">
        <v>5232.82574</v>
      </c>
      <c r="L181" s="269">
        <v>5232.82515</v>
      </c>
      <c r="M181" s="216">
        <f t="shared" si="51"/>
        <v>99.99998872502105</v>
      </c>
    </row>
    <row r="182" spans="1:13" s="19" customFormat="1" ht="15" customHeight="1">
      <c r="A182" s="70" t="s">
        <v>506</v>
      </c>
      <c r="B182" s="99" t="s">
        <v>197</v>
      </c>
      <c r="C182" s="71" t="s">
        <v>352</v>
      </c>
      <c r="D182" s="71" t="s">
        <v>350</v>
      </c>
      <c r="E182" s="141" t="s">
        <v>508</v>
      </c>
      <c r="F182" s="71" t="s">
        <v>215</v>
      </c>
      <c r="G182" s="105"/>
      <c r="H182" s="105"/>
      <c r="I182" s="105"/>
      <c r="J182" s="105"/>
      <c r="K182" s="269">
        <v>11.53626</v>
      </c>
      <c r="L182" s="269">
        <v>11.53626</v>
      </c>
      <c r="M182" s="216">
        <f t="shared" si="51"/>
        <v>100</v>
      </c>
    </row>
    <row r="183" spans="1:13" s="19" customFormat="1" ht="15" customHeight="1">
      <c r="A183" s="70" t="s">
        <v>507</v>
      </c>
      <c r="B183" s="99" t="s">
        <v>197</v>
      </c>
      <c r="C183" s="71" t="s">
        <v>352</v>
      </c>
      <c r="D183" s="71" t="s">
        <v>350</v>
      </c>
      <c r="E183" s="141" t="s">
        <v>509</v>
      </c>
      <c r="F183" s="71"/>
      <c r="G183" s="105"/>
      <c r="H183" s="105"/>
      <c r="I183" s="105"/>
      <c r="J183" s="105"/>
      <c r="K183" s="269">
        <f>K184+K185</f>
        <v>0</v>
      </c>
      <c r="L183" s="269">
        <f>L184+L185</f>
        <v>0</v>
      </c>
      <c r="M183" s="216"/>
    </row>
    <row r="184" spans="1:13" s="19" customFormat="1" ht="25.5" customHeight="1">
      <c r="A184" s="70" t="s">
        <v>258</v>
      </c>
      <c r="B184" s="99" t="s">
        <v>197</v>
      </c>
      <c r="C184" s="71" t="s">
        <v>352</v>
      </c>
      <c r="D184" s="71" t="s">
        <v>350</v>
      </c>
      <c r="E184" s="141" t="s">
        <v>509</v>
      </c>
      <c r="F184" s="71" t="s">
        <v>364</v>
      </c>
      <c r="G184" s="105"/>
      <c r="H184" s="105"/>
      <c r="I184" s="105"/>
      <c r="J184" s="105"/>
      <c r="K184" s="269">
        <v>0</v>
      </c>
      <c r="L184" s="269">
        <v>0</v>
      </c>
      <c r="M184" s="216"/>
    </row>
    <row r="185" spans="1:13" s="19" customFormat="1" ht="29.25" customHeight="1">
      <c r="A185" s="34" t="s">
        <v>260</v>
      </c>
      <c r="B185" s="99" t="s">
        <v>197</v>
      </c>
      <c r="C185" s="71" t="s">
        <v>352</v>
      </c>
      <c r="D185" s="71" t="s">
        <v>350</v>
      </c>
      <c r="E185" s="141" t="s">
        <v>509</v>
      </c>
      <c r="F185" s="71" t="s">
        <v>365</v>
      </c>
      <c r="G185" s="105"/>
      <c r="H185" s="105"/>
      <c r="I185" s="105"/>
      <c r="J185" s="105"/>
      <c r="K185" s="269">
        <v>0</v>
      </c>
      <c r="L185" s="269">
        <v>0</v>
      </c>
      <c r="M185" s="216"/>
    </row>
    <row r="186" spans="1:13" s="117" customFormat="1" ht="30" customHeight="1">
      <c r="A186" s="109" t="s">
        <v>234</v>
      </c>
      <c r="B186" s="107" t="s">
        <v>197</v>
      </c>
      <c r="C186" s="108" t="s">
        <v>352</v>
      </c>
      <c r="D186" s="108" t="s">
        <v>350</v>
      </c>
      <c r="E186" s="111" t="s">
        <v>169</v>
      </c>
      <c r="F186" s="108"/>
      <c r="G186" s="115">
        <f aca="true" t="shared" si="53" ref="G186:L186">G187+G199+G203+G191</f>
        <v>1347.62</v>
      </c>
      <c r="H186" s="115">
        <f t="shared" si="53"/>
        <v>-36</v>
      </c>
      <c r="I186" s="115">
        <f t="shared" si="53"/>
        <v>1311.62</v>
      </c>
      <c r="J186" s="115">
        <f t="shared" si="53"/>
        <v>0</v>
      </c>
      <c r="K186" s="268">
        <f t="shared" si="53"/>
        <v>979.83781</v>
      </c>
      <c r="L186" s="268">
        <f t="shared" si="53"/>
        <v>979.83781</v>
      </c>
      <c r="M186" s="218">
        <f t="shared" si="51"/>
        <v>100</v>
      </c>
    </row>
    <row r="187" spans="1:13" s="6" customFormat="1" ht="14.25" customHeight="1">
      <c r="A187" s="31" t="s">
        <v>289</v>
      </c>
      <c r="B187" s="107" t="s">
        <v>197</v>
      </c>
      <c r="C187" s="108" t="s">
        <v>352</v>
      </c>
      <c r="D187" s="108" t="s">
        <v>350</v>
      </c>
      <c r="E187" s="111" t="s">
        <v>175</v>
      </c>
      <c r="F187" s="113"/>
      <c r="G187" s="112">
        <f aca="true" t="shared" si="54" ref="G187:L189">G188</f>
        <v>382.82</v>
      </c>
      <c r="H187" s="112">
        <f t="shared" si="54"/>
        <v>0</v>
      </c>
      <c r="I187" s="112">
        <f t="shared" si="54"/>
        <v>382.82</v>
      </c>
      <c r="J187" s="112">
        <f t="shared" si="54"/>
        <v>0</v>
      </c>
      <c r="K187" s="293">
        <f t="shared" si="54"/>
        <v>511.54262</v>
      </c>
      <c r="L187" s="293">
        <f t="shared" si="54"/>
        <v>511.54262</v>
      </c>
      <c r="M187" s="218">
        <f t="shared" si="51"/>
        <v>100</v>
      </c>
    </row>
    <row r="188" spans="1:13" s="6" customFormat="1" ht="27" customHeight="1">
      <c r="A188" s="70" t="s">
        <v>258</v>
      </c>
      <c r="B188" s="99" t="s">
        <v>197</v>
      </c>
      <c r="C188" s="71" t="s">
        <v>352</v>
      </c>
      <c r="D188" s="71" t="s">
        <v>350</v>
      </c>
      <c r="E188" s="141" t="s">
        <v>175</v>
      </c>
      <c r="F188" s="59" t="s">
        <v>259</v>
      </c>
      <c r="G188" s="112">
        <f t="shared" si="54"/>
        <v>382.82</v>
      </c>
      <c r="H188" s="112">
        <f t="shared" si="54"/>
        <v>0</v>
      </c>
      <c r="I188" s="167">
        <f t="shared" si="54"/>
        <v>382.82</v>
      </c>
      <c r="J188" s="112">
        <f t="shared" si="54"/>
        <v>0</v>
      </c>
      <c r="K188" s="294">
        <f t="shared" si="54"/>
        <v>511.54262</v>
      </c>
      <c r="L188" s="293">
        <f t="shared" si="54"/>
        <v>511.54262</v>
      </c>
      <c r="M188" s="216">
        <f t="shared" si="51"/>
        <v>100</v>
      </c>
    </row>
    <row r="189" spans="1:13" s="6" customFormat="1" ht="27" customHeight="1">
      <c r="A189" s="34" t="s">
        <v>260</v>
      </c>
      <c r="B189" s="99" t="s">
        <v>197</v>
      </c>
      <c r="C189" s="71" t="s">
        <v>352</v>
      </c>
      <c r="D189" s="71" t="s">
        <v>350</v>
      </c>
      <c r="E189" s="141" t="s">
        <v>175</v>
      </c>
      <c r="F189" s="59" t="s">
        <v>223</v>
      </c>
      <c r="G189" s="112">
        <f t="shared" si="54"/>
        <v>382.82</v>
      </c>
      <c r="H189" s="112">
        <f t="shared" si="54"/>
        <v>0</v>
      </c>
      <c r="I189" s="167">
        <f t="shared" si="54"/>
        <v>382.82</v>
      </c>
      <c r="J189" s="112">
        <f t="shared" si="54"/>
        <v>0</v>
      </c>
      <c r="K189" s="294">
        <f t="shared" si="54"/>
        <v>511.54262</v>
      </c>
      <c r="L189" s="294">
        <f t="shared" si="54"/>
        <v>511.54262</v>
      </c>
      <c r="M189" s="216">
        <f t="shared" si="51"/>
        <v>100</v>
      </c>
    </row>
    <row r="190" spans="1:13" ht="27" customHeight="1">
      <c r="A190" s="340" t="s">
        <v>25</v>
      </c>
      <c r="B190" s="99" t="s">
        <v>197</v>
      </c>
      <c r="C190" s="342" t="s">
        <v>352</v>
      </c>
      <c r="D190" s="342" t="s">
        <v>350</v>
      </c>
      <c r="E190" s="343" t="s">
        <v>175</v>
      </c>
      <c r="F190" s="352" t="s">
        <v>365</v>
      </c>
      <c r="G190" s="167">
        <v>382.82</v>
      </c>
      <c r="H190" s="167"/>
      <c r="I190" s="167">
        <f>G190+H190</f>
        <v>382.82</v>
      </c>
      <c r="J190" s="167"/>
      <c r="K190" s="294">
        <v>511.54262</v>
      </c>
      <c r="L190" s="294">
        <v>511.54262</v>
      </c>
      <c r="M190" s="216">
        <f t="shared" si="51"/>
        <v>100</v>
      </c>
    </row>
    <row r="191" spans="1:13" s="6" customFormat="1" ht="45" customHeight="1" hidden="1">
      <c r="A191" s="140" t="s">
        <v>290</v>
      </c>
      <c r="B191" s="99" t="s">
        <v>197</v>
      </c>
      <c r="C191" s="108" t="s">
        <v>352</v>
      </c>
      <c r="D191" s="108" t="s">
        <v>350</v>
      </c>
      <c r="E191" s="111" t="s">
        <v>176</v>
      </c>
      <c r="F191" s="113"/>
      <c r="G191" s="112">
        <f aca="true" t="shared" si="55" ref="G191:L193">G192</f>
        <v>20</v>
      </c>
      <c r="H191" s="112">
        <f t="shared" si="55"/>
        <v>0</v>
      </c>
      <c r="I191" s="112">
        <f t="shared" si="55"/>
        <v>20</v>
      </c>
      <c r="J191" s="112">
        <f t="shared" si="55"/>
        <v>0</v>
      </c>
      <c r="K191" s="293">
        <f t="shared" si="55"/>
        <v>0</v>
      </c>
      <c r="L191" s="293">
        <f t="shared" si="55"/>
        <v>0</v>
      </c>
      <c r="M191" s="218" t="e">
        <f t="shared" si="51"/>
        <v>#DIV/0!</v>
      </c>
    </row>
    <row r="192" spans="1:13" s="6" customFormat="1" ht="26.25" customHeight="1" hidden="1">
      <c r="A192" s="70" t="s">
        <v>258</v>
      </c>
      <c r="B192" s="99" t="s">
        <v>197</v>
      </c>
      <c r="C192" s="71" t="s">
        <v>352</v>
      </c>
      <c r="D192" s="71" t="s">
        <v>350</v>
      </c>
      <c r="E192" s="141" t="s">
        <v>176</v>
      </c>
      <c r="F192" s="59" t="s">
        <v>259</v>
      </c>
      <c r="G192" s="112">
        <f t="shared" si="55"/>
        <v>20</v>
      </c>
      <c r="H192" s="112">
        <f t="shared" si="55"/>
        <v>0</v>
      </c>
      <c r="I192" s="167">
        <f t="shared" si="55"/>
        <v>20</v>
      </c>
      <c r="J192" s="112">
        <f t="shared" si="55"/>
        <v>0</v>
      </c>
      <c r="K192" s="244">
        <f t="shared" si="55"/>
        <v>0</v>
      </c>
      <c r="L192" s="281">
        <f t="shared" si="55"/>
        <v>0</v>
      </c>
      <c r="M192" s="216" t="e">
        <f t="shared" si="51"/>
        <v>#DIV/0!</v>
      </c>
    </row>
    <row r="193" spans="1:13" s="6" customFormat="1" ht="26.25" customHeight="1" hidden="1">
      <c r="A193" s="34" t="s">
        <v>260</v>
      </c>
      <c r="B193" s="99" t="s">
        <v>197</v>
      </c>
      <c r="C193" s="71" t="s">
        <v>352</v>
      </c>
      <c r="D193" s="71" t="s">
        <v>350</v>
      </c>
      <c r="E193" s="141" t="s">
        <v>176</v>
      </c>
      <c r="F193" s="59" t="s">
        <v>223</v>
      </c>
      <c r="G193" s="112">
        <f t="shared" si="55"/>
        <v>20</v>
      </c>
      <c r="H193" s="112">
        <f t="shared" si="55"/>
        <v>0</v>
      </c>
      <c r="I193" s="167">
        <f t="shared" si="55"/>
        <v>20</v>
      </c>
      <c r="J193" s="112">
        <f t="shared" si="55"/>
        <v>0</v>
      </c>
      <c r="K193" s="244">
        <f t="shared" si="55"/>
        <v>0</v>
      </c>
      <c r="L193" s="281">
        <f t="shared" si="55"/>
        <v>0</v>
      </c>
      <c r="M193" s="216" t="e">
        <f t="shared" si="51"/>
        <v>#DIV/0!</v>
      </c>
    </row>
    <row r="194" spans="1:13" ht="27" customHeight="1" hidden="1">
      <c r="A194" s="137" t="s">
        <v>25</v>
      </c>
      <c r="B194" s="99" t="s">
        <v>197</v>
      </c>
      <c r="C194" s="151" t="s">
        <v>352</v>
      </c>
      <c r="D194" s="151" t="s">
        <v>350</v>
      </c>
      <c r="E194" s="153" t="s">
        <v>176</v>
      </c>
      <c r="F194" s="144" t="s">
        <v>365</v>
      </c>
      <c r="G194" s="244">
        <v>20</v>
      </c>
      <c r="H194" s="244"/>
      <c r="I194" s="244">
        <f>G194+H194</f>
        <v>20</v>
      </c>
      <c r="J194" s="244"/>
      <c r="K194" s="244">
        <v>0</v>
      </c>
      <c r="L194" s="281">
        <v>0</v>
      </c>
      <c r="M194" s="216" t="e">
        <f t="shared" si="51"/>
        <v>#DIV/0!</v>
      </c>
    </row>
    <row r="195" spans="1:13" s="6" customFormat="1" ht="15.75" customHeight="1" hidden="1">
      <c r="A195" s="31" t="s">
        <v>291</v>
      </c>
      <c r="B195" s="99" t="s">
        <v>197</v>
      </c>
      <c r="C195" s="108" t="s">
        <v>352</v>
      </c>
      <c r="D195" s="108" t="s">
        <v>350</v>
      </c>
      <c r="E195" s="111" t="s">
        <v>177</v>
      </c>
      <c r="F195" s="113"/>
      <c r="G195" s="112">
        <f aca="true" t="shared" si="56" ref="G195:L197">G196</f>
        <v>0</v>
      </c>
      <c r="H195" s="112">
        <f t="shared" si="56"/>
        <v>0</v>
      </c>
      <c r="I195" s="112">
        <f t="shared" si="56"/>
        <v>0</v>
      </c>
      <c r="J195" s="112">
        <f t="shared" si="56"/>
        <v>0</v>
      </c>
      <c r="K195" s="288">
        <f t="shared" si="56"/>
        <v>0</v>
      </c>
      <c r="L195" s="289">
        <f t="shared" si="56"/>
        <v>0</v>
      </c>
      <c r="M195" s="216" t="e">
        <f t="shared" si="51"/>
        <v>#DIV/0!</v>
      </c>
    </row>
    <row r="196" spans="1:13" s="6" customFormat="1" ht="28.5" customHeight="1" hidden="1">
      <c r="A196" s="70" t="s">
        <v>258</v>
      </c>
      <c r="B196" s="99" t="s">
        <v>197</v>
      </c>
      <c r="C196" s="71" t="s">
        <v>352</v>
      </c>
      <c r="D196" s="71" t="s">
        <v>350</v>
      </c>
      <c r="E196" s="141" t="s">
        <v>177</v>
      </c>
      <c r="F196" s="59" t="s">
        <v>259</v>
      </c>
      <c r="G196" s="112">
        <f t="shared" si="56"/>
        <v>0</v>
      </c>
      <c r="H196" s="112">
        <f t="shared" si="56"/>
        <v>0</v>
      </c>
      <c r="I196" s="112">
        <f t="shared" si="56"/>
        <v>0</v>
      </c>
      <c r="J196" s="112">
        <f t="shared" si="56"/>
        <v>0</v>
      </c>
      <c r="K196" s="288">
        <f t="shared" si="56"/>
        <v>0</v>
      </c>
      <c r="L196" s="289">
        <f t="shared" si="56"/>
        <v>0</v>
      </c>
      <c r="M196" s="216" t="e">
        <f t="shared" si="51"/>
        <v>#DIV/0!</v>
      </c>
    </row>
    <row r="197" spans="1:13" s="6" customFormat="1" ht="27" customHeight="1" hidden="1">
      <c r="A197" s="34" t="s">
        <v>260</v>
      </c>
      <c r="B197" s="99" t="s">
        <v>197</v>
      </c>
      <c r="C197" s="71" t="s">
        <v>352</v>
      </c>
      <c r="D197" s="71" t="s">
        <v>350</v>
      </c>
      <c r="E197" s="141" t="s">
        <v>177</v>
      </c>
      <c r="F197" s="59" t="s">
        <v>223</v>
      </c>
      <c r="G197" s="112">
        <f t="shared" si="56"/>
        <v>0</v>
      </c>
      <c r="H197" s="112">
        <f t="shared" si="56"/>
        <v>0</v>
      </c>
      <c r="I197" s="112">
        <f t="shared" si="56"/>
        <v>0</v>
      </c>
      <c r="J197" s="112">
        <f t="shared" si="56"/>
        <v>0</v>
      </c>
      <c r="K197" s="288">
        <f t="shared" si="56"/>
        <v>0</v>
      </c>
      <c r="L197" s="289">
        <f t="shared" si="56"/>
        <v>0</v>
      </c>
      <c r="M197" s="216" t="e">
        <f t="shared" si="51"/>
        <v>#DIV/0!</v>
      </c>
    </row>
    <row r="198" spans="1:13" ht="26.25" customHeight="1" hidden="1">
      <c r="A198" s="137" t="s">
        <v>25</v>
      </c>
      <c r="B198" s="99" t="s">
        <v>197</v>
      </c>
      <c r="C198" s="151" t="s">
        <v>352</v>
      </c>
      <c r="D198" s="151" t="s">
        <v>350</v>
      </c>
      <c r="E198" s="153" t="s">
        <v>177</v>
      </c>
      <c r="F198" s="144" t="s">
        <v>365</v>
      </c>
      <c r="G198" s="167"/>
      <c r="H198" s="167"/>
      <c r="I198" s="167">
        <f>G198+H198</f>
        <v>0</v>
      </c>
      <c r="J198" s="167"/>
      <c r="K198" s="244">
        <f>I198+J198</f>
        <v>0</v>
      </c>
      <c r="L198" s="281"/>
      <c r="M198" s="216" t="e">
        <f t="shared" si="51"/>
        <v>#DIV/0!</v>
      </c>
    </row>
    <row r="199" spans="1:13" s="6" customFormat="1" ht="15" customHeight="1" hidden="1">
      <c r="A199" s="109" t="s">
        <v>377</v>
      </c>
      <c r="B199" s="107" t="s">
        <v>197</v>
      </c>
      <c r="C199" s="108" t="s">
        <v>352</v>
      </c>
      <c r="D199" s="108" t="s">
        <v>350</v>
      </c>
      <c r="E199" s="111" t="s">
        <v>178</v>
      </c>
      <c r="F199" s="113"/>
      <c r="G199" s="112">
        <f aca="true" t="shared" si="57" ref="G199:L201">G200</f>
        <v>137.9</v>
      </c>
      <c r="H199" s="112">
        <f t="shared" si="57"/>
        <v>0</v>
      </c>
      <c r="I199" s="112">
        <f t="shared" si="57"/>
        <v>137.9</v>
      </c>
      <c r="J199" s="112">
        <f t="shared" si="57"/>
        <v>0</v>
      </c>
      <c r="K199" s="336">
        <f t="shared" si="57"/>
        <v>0</v>
      </c>
      <c r="L199" s="336">
        <f t="shared" si="57"/>
        <v>0</v>
      </c>
      <c r="M199" s="216" t="e">
        <f t="shared" si="51"/>
        <v>#DIV/0!</v>
      </c>
    </row>
    <row r="200" spans="1:13" s="6" customFormat="1" ht="28.5" customHeight="1" hidden="1">
      <c r="A200" s="70" t="s">
        <v>258</v>
      </c>
      <c r="B200" s="99" t="s">
        <v>197</v>
      </c>
      <c r="C200" s="71" t="s">
        <v>352</v>
      </c>
      <c r="D200" s="71" t="s">
        <v>350</v>
      </c>
      <c r="E200" s="141" t="s">
        <v>178</v>
      </c>
      <c r="F200" s="59" t="s">
        <v>259</v>
      </c>
      <c r="G200" s="112">
        <f t="shared" si="57"/>
        <v>137.9</v>
      </c>
      <c r="H200" s="112">
        <f t="shared" si="57"/>
        <v>0</v>
      </c>
      <c r="I200" s="112">
        <f t="shared" si="57"/>
        <v>137.9</v>
      </c>
      <c r="J200" s="112">
        <f t="shared" si="57"/>
        <v>0</v>
      </c>
      <c r="K200" s="336">
        <f t="shared" si="57"/>
        <v>0</v>
      </c>
      <c r="L200" s="337">
        <f t="shared" si="57"/>
        <v>0</v>
      </c>
      <c r="M200" s="267" t="e">
        <f t="shared" si="51"/>
        <v>#DIV/0!</v>
      </c>
    </row>
    <row r="201" spans="1:13" s="6" customFormat="1" ht="30" customHeight="1" hidden="1">
      <c r="A201" s="34" t="s">
        <v>260</v>
      </c>
      <c r="B201" s="99" t="s">
        <v>197</v>
      </c>
      <c r="C201" s="71" t="s">
        <v>352</v>
      </c>
      <c r="D201" s="71" t="s">
        <v>350</v>
      </c>
      <c r="E201" s="141" t="s">
        <v>178</v>
      </c>
      <c r="F201" s="59" t="s">
        <v>223</v>
      </c>
      <c r="G201" s="112">
        <f t="shared" si="57"/>
        <v>137.9</v>
      </c>
      <c r="H201" s="112">
        <f t="shared" si="57"/>
        <v>0</v>
      </c>
      <c r="I201" s="112">
        <f t="shared" si="57"/>
        <v>137.9</v>
      </c>
      <c r="J201" s="112">
        <f t="shared" si="57"/>
        <v>0</v>
      </c>
      <c r="K201" s="336">
        <f t="shared" si="57"/>
        <v>0</v>
      </c>
      <c r="L201" s="336">
        <f t="shared" si="57"/>
        <v>0</v>
      </c>
      <c r="M201" s="267" t="e">
        <f t="shared" si="51"/>
        <v>#DIV/0!</v>
      </c>
    </row>
    <row r="202" spans="1:13" ht="27" customHeight="1" hidden="1">
      <c r="A202" s="137" t="s">
        <v>25</v>
      </c>
      <c r="B202" s="99" t="s">
        <v>197</v>
      </c>
      <c r="C202" s="151" t="s">
        <v>352</v>
      </c>
      <c r="D202" s="151" t="s">
        <v>350</v>
      </c>
      <c r="E202" s="153" t="s">
        <v>178</v>
      </c>
      <c r="F202" s="144" t="s">
        <v>365</v>
      </c>
      <c r="G202" s="167">
        <v>137.9</v>
      </c>
      <c r="H202" s="167"/>
      <c r="I202" s="167">
        <f>G202+H202</f>
        <v>137.9</v>
      </c>
      <c r="J202" s="167"/>
      <c r="K202" s="337">
        <v>0</v>
      </c>
      <c r="L202" s="337">
        <v>0</v>
      </c>
      <c r="M202" s="267" t="e">
        <f t="shared" si="51"/>
        <v>#DIV/0!</v>
      </c>
    </row>
    <row r="203" spans="1:13" s="6" customFormat="1" ht="27.75" customHeight="1">
      <c r="A203" s="109" t="s">
        <v>292</v>
      </c>
      <c r="B203" s="107" t="s">
        <v>197</v>
      </c>
      <c r="C203" s="108" t="s">
        <v>352</v>
      </c>
      <c r="D203" s="108" t="s">
        <v>350</v>
      </c>
      <c r="E203" s="111" t="s">
        <v>179</v>
      </c>
      <c r="F203" s="113"/>
      <c r="G203" s="112">
        <f aca="true" t="shared" si="58" ref="G203:L205">G204</f>
        <v>806.9</v>
      </c>
      <c r="H203" s="112">
        <f t="shared" si="58"/>
        <v>-36</v>
      </c>
      <c r="I203" s="112">
        <f t="shared" si="58"/>
        <v>770.9</v>
      </c>
      <c r="J203" s="112">
        <f t="shared" si="58"/>
        <v>0</v>
      </c>
      <c r="K203" s="336">
        <f t="shared" si="58"/>
        <v>468.29519</v>
      </c>
      <c r="L203" s="336">
        <f t="shared" si="58"/>
        <v>468.29519</v>
      </c>
      <c r="M203" s="218">
        <f t="shared" si="51"/>
        <v>100</v>
      </c>
    </row>
    <row r="204" spans="1:13" ht="27.75" customHeight="1">
      <c r="A204" s="70" t="s">
        <v>258</v>
      </c>
      <c r="B204" s="99" t="s">
        <v>197</v>
      </c>
      <c r="C204" s="71" t="s">
        <v>352</v>
      </c>
      <c r="D204" s="71" t="s">
        <v>350</v>
      </c>
      <c r="E204" s="141" t="s">
        <v>179</v>
      </c>
      <c r="F204" s="59" t="s">
        <v>259</v>
      </c>
      <c r="G204" s="167">
        <f t="shared" si="58"/>
        <v>806.9</v>
      </c>
      <c r="H204" s="167">
        <f t="shared" si="58"/>
        <v>-36</v>
      </c>
      <c r="I204" s="167">
        <f t="shared" si="58"/>
        <v>770.9</v>
      </c>
      <c r="J204" s="167">
        <f t="shared" si="58"/>
        <v>0</v>
      </c>
      <c r="K204" s="337">
        <f t="shared" si="58"/>
        <v>468.29519</v>
      </c>
      <c r="L204" s="337">
        <f t="shared" si="58"/>
        <v>468.29519</v>
      </c>
      <c r="M204" s="216">
        <f t="shared" si="51"/>
        <v>100</v>
      </c>
    </row>
    <row r="205" spans="1:13" ht="27.75" customHeight="1">
      <c r="A205" s="34" t="s">
        <v>260</v>
      </c>
      <c r="B205" s="99" t="s">
        <v>197</v>
      </c>
      <c r="C205" s="71" t="s">
        <v>352</v>
      </c>
      <c r="D205" s="71" t="s">
        <v>350</v>
      </c>
      <c r="E205" s="141" t="s">
        <v>179</v>
      </c>
      <c r="F205" s="59" t="s">
        <v>223</v>
      </c>
      <c r="G205" s="167">
        <f t="shared" si="58"/>
        <v>806.9</v>
      </c>
      <c r="H205" s="167">
        <f t="shared" si="58"/>
        <v>-36</v>
      </c>
      <c r="I205" s="167">
        <f t="shared" si="58"/>
        <v>770.9</v>
      </c>
      <c r="J205" s="167">
        <f t="shared" si="58"/>
        <v>0</v>
      </c>
      <c r="K205" s="337">
        <f t="shared" si="58"/>
        <v>468.29519</v>
      </c>
      <c r="L205" s="337">
        <f t="shared" si="58"/>
        <v>468.29519</v>
      </c>
      <c r="M205" s="216">
        <f t="shared" si="51"/>
        <v>100</v>
      </c>
    </row>
    <row r="206" spans="1:13" ht="27" customHeight="1">
      <c r="A206" s="340" t="s">
        <v>25</v>
      </c>
      <c r="B206" s="341" t="s">
        <v>197</v>
      </c>
      <c r="C206" s="342" t="s">
        <v>352</v>
      </c>
      <c r="D206" s="342" t="s">
        <v>350</v>
      </c>
      <c r="E206" s="343" t="s">
        <v>179</v>
      </c>
      <c r="F206" s="352" t="s">
        <v>365</v>
      </c>
      <c r="G206" s="167">
        <v>806.9</v>
      </c>
      <c r="H206" s="167">
        <v>-36</v>
      </c>
      <c r="I206" s="251">
        <f>G206+H206</f>
        <v>770.9</v>
      </c>
      <c r="J206" s="251"/>
      <c r="K206" s="337">
        <v>468.29519</v>
      </c>
      <c r="L206" s="337">
        <v>468.29519</v>
      </c>
      <c r="M206" s="216">
        <f t="shared" si="51"/>
        <v>100</v>
      </c>
    </row>
    <row r="207" spans="1:13" ht="27" customHeight="1">
      <c r="A207" s="344" t="s">
        <v>510</v>
      </c>
      <c r="B207" s="345" t="s">
        <v>197</v>
      </c>
      <c r="C207" s="346" t="s">
        <v>352</v>
      </c>
      <c r="D207" s="346" t="s">
        <v>350</v>
      </c>
      <c r="E207" s="347" t="s">
        <v>138</v>
      </c>
      <c r="F207" s="362"/>
      <c r="G207" s="167"/>
      <c r="H207" s="167"/>
      <c r="I207" s="251"/>
      <c r="J207" s="251"/>
      <c r="K207" s="336">
        <f>K208</f>
        <v>2537.358</v>
      </c>
      <c r="L207" s="336">
        <f>L208</f>
        <v>2537.358</v>
      </c>
      <c r="M207" s="218">
        <f t="shared" si="51"/>
        <v>100</v>
      </c>
    </row>
    <row r="208" spans="1:13" ht="27" customHeight="1">
      <c r="A208" s="340" t="s">
        <v>511</v>
      </c>
      <c r="B208" s="341" t="s">
        <v>197</v>
      </c>
      <c r="C208" s="342" t="s">
        <v>352</v>
      </c>
      <c r="D208" s="342" t="s">
        <v>350</v>
      </c>
      <c r="E208" s="343" t="s">
        <v>138</v>
      </c>
      <c r="F208" s="352" t="s">
        <v>259</v>
      </c>
      <c r="G208" s="167"/>
      <c r="H208" s="167"/>
      <c r="I208" s="251"/>
      <c r="J208" s="251"/>
      <c r="K208" s="337">
        <f>K209</f>
        <v>2537.358</v>
      </c>
      <c r="L208" s="337">
        <f>L209</f>
        <v>2537.358</v>
      </c>
      <c r="M208" s="216">
        <f t="shared" si="51"/>
        <v>100</v>
      </c>
    </row>
    <row r="209" spans="1:13" ht="27" customHeight="1">
      <c r="A209" s="340" t="s">
        <v>512</v>
      </c>
      <c r="B209" s="341" t="s">
        <v>197</v>
      </c>
      <c r="C209" s="342" t="s">
        <v>352</v>
      </c>
      <c r="D209" s="342" t="s">
        <v>350</v>
      </c>
      <c r="E209" s="343" t="s">
        <v>513</v>
      </c>
      <c r="F209" s="352" t="s">
        <v>223</v>
      </c>
      <c r="G209" s="167"/>
      <c r="H209" s="167"/>
      <c r="I209" s="251"/>
      <c r="J209" s="251"/>
      <c r="K209" s="337">
        <f>K210+K211</f>
        <v>2537.358</v>
      </c>
      <c r="L209" s="337">
        <f>L210+L211</f>
        <v>2537.358</v>
      </c>
      <c r="M209" s="216">
        <f t="shared" si="51"/>
        <v>100</v>
      </c>
    </row>
    <row r="210" spans="1:13" ht="27" customHeight="1">
      <c r="A210" s="70" t="s">
        <v>515</v>
      </c>
      <c r="B210" s="341" t="s">
        <v>197</v>
      </c>
      <c r="C210" s="342" t="s">
        <v>352</v>
      </c>
      <c r="D210" s="342" t="s">
        <v>350</v>
      </c>
      <c r="E210" s="343" t="s">
        <v>513</v>
      </c>
      <c r="F210" s="352" t="s">
        <v>365</v>
      </c>
      <c r="G210" s="167"/>
      <c r="H210" s="167"/>
      <c r="I210" s="251"/>
      <c r="J210" s="251"/>
      <c r="K210" s="337">
        <v>2537.358</v>
      </c>
      <c r="L210" s="337">
        <v>2537.358</v>
      </c>
      <c r="M210" s="216">
        <f t="shared" si="51"/>
        <v>100</v>
      </c>
    </row>
    <row r="211" spans="1:13" ht="27" customHeight="1" hidden="1">
      <c r="A211" s="340" t="s">
        <v>514</v>
      </c>
      <c r="B211" s="341" t="s">
        <v>197</v>
      </c>
      <c r="C211" s="342" t="s">
        <v>352</v>
      </c>
      <c r="D211" s="342" t="s">
        <v>350</v>
      </c>
      <c r="E211" s="343" t="s">
        <v>513</v>
      </c>
      <c r="F211" s="352" t="s">
        <v>365</v>
      </c>
      <c r="G211" s="167"/>
      <c r="H211" s="167"/>
      <c r="I211" s="251"/>
      <c r="J211" s="251"/>
      <c r="K211" s="337">
        <v>0</v>
      </c>
      <c r="L211" s="337">
        <v>0</v>
      </c>
      <c r="M211" s="216"/>
    </row>
    <row r="212" spans="1:13" ht="27" customHeight="1">
      <c r="A212" s="127" t="s">
        <v>516</v>
      </c>
      <c r="B212" s="345" t="s">
        <v>197</v>
      </c>
      <c r="C212" s="346" t="s">
        <v>352</v>
      </c>
      <c r="D212" s="346" t="s">
        <v>350</v>
      </c>
      <c r="E212" s="347" t="s">
        <v>517</v>
      </c>
      <c r="F212" s="352"/>
      <c r="G212" s="167"/>
      <c r="H212" s="167"/>
      <c r="I212" s="251"/>
      <c r="J212" s="251"/>
      <c r="K212" s="336">
        <f aca="true" t="shared" si="59" ref="K212:L214">K213</f>
        <v>14.74</v>
      </c>
      <c r="L212" s="336">
        <f t="shared" si="59"/>
        <v>14.74</v>
      </c>
      <c r="M212" s="218">
        <f t="shared" si="51"/>
        <v>100</v>
      </c>
    </row>
    <row r="213" spans="1:13" ht="27" customHeight="1">
      <c r="A213" s="34" t="s">
        <v>518</v>
      </c>
      <c r="B213" s="341" t="s">
        <v>197</v>
      </c>
      <c r="C213" s="342" t="s">
        <v>352</v>
      </c>
      <c r="D213" s="342" t="s">
        <v>350</v>
      </c>
      <c r="E213" s="343" t="s">
        <v>519</v>
      </c>
      <c r="F213" s="352" t="s">
        <v>259</v>
      </c>
      <c r="G213" s="167"/>
      <c r="H213" s="167"/>
      <c r="I213" s="251"/>
      <c r="J213" s="251"/>
      <c r="K213" s="337">
        <f t="shared" si="59"/>
        <v>14.74</v>
      </c>
      <c r="L213" s="337">
        <f t="shared" si="59"/>
        <v>14.74</v>
      </c>
      <c r="M213" s="216">
        <f t="shared" si="51"/>
        <v>100</v>
      </c>
    </row>
    <row r="214" spans="1:13" ht="27" customHeight="1">
      <c r="A214" s="70" t="s">
        <v>515</v>
      </c>
      <c r="B214" s="341" t="s">
        <v>197</v>
      </c>
      <c r="C214" s="342" t="s">
        <v>352</v>
      </c>
      <c r="D214" s="342" t="s">
        <v>350</v>
      </c>
      <c r="E214" s="343" t="s">
        <v>519</v>
      </c>
      <c r="F214" s="352" t="s">
        <v>223</v>
      </c>
      <c r="G214" s="167"/>
      <c r="H214" s="167"/>
      <c r="I214" s="251"/>
      <c r="J214" s="251"/>
      <c r="K214" s="337">
        <f t="shared" si="59"/>
        <v>14.74</v>
      </c>
      <c r="L214" s="337">
        <f t="shared" si="59"/>
        <v>14.74</v>
      </c>
      <c r="M214" s="216">
        <f t="shared" si="51"/>
        <v>100</v>
      </c>
    </row>
    <row r="215" spans="1:13" ht="27" customHeight="1">
      <c r="A215" s="340" t="s">
        <v>514</v>
      </c>
      <c r="B215" s="341" t="s">
        <v>197</v>
      </c>
      <c r="C215" s="342" t="s">
        <v>352</v>
      </c>
      <c r="D215" s="342" t="s">
        <v>350</v>
      </c>
      <c r="E215" s="343" t="s">
        <v>519</v>
      </c>
      <c r="F215" s="352" t="s">
        <v>365</v>
      </c>
      <c r="G215" s="167"/>
      <c r="H215" s="167"/>
      <c r="I215" s="251"/>
      <c r="J215" s="251"/>
      <c r="K215" s="337">
        <v>14.74</v>
      </c>
      <c r="L215" s="337">
        <v>14.74</v>
      </c>
      <c r="M215" s="216">
        <f t="shared" si="51"/>
        <v>100</v>
      </c>
    </row>
    <row r="216" spans="1:13" ht="27" customHeight="1" hidden="1">
      <c r="A216" s="34"/>
      <c r="B216" s="341"/>
      <c r="C216" s="342"/>
      <c r="D216" s="342"/>
      <c r="E216" s="343"/>
      <c r="F216" s="352"/>
      <c r="G216" s="167"/>
      <c r="H216" s="167"/>
      <c r="I216" s="251"/>
      <c r="J216" s="251"/>
      <c r="K216" s="337"/>
      <c r="L216" s="337"/>
      <c r="M216" s="216"/>
    </row>
    <row r="217" spans="1:13" s="15" customFormat="1" ht="15" customHeight="1">
      <c r="A217" s="45" t="s">
        <v>378</v>
      </c>
      <c r="B217" s="98" t="s">
        <v>197</v>
      </c>
      <c r="C217" s="88" t="s">
        <v>353</v>
      </c>
      <c r="D217" s="88"/>
      <c r="E217" s="133"/>
      <c r="F217" s="139"/>
      <c r="G217" s="90">
        <f aca="true" t="shared" si="60" ref="G217:L218">G218</f>
        <v>7142.57</v>
      </c>
      <c r="H217" s="90">
        <f t="shared" si="60"/>
        <v>0</v>
      </c>
      <c r="I217" s="90">
        <f t="shared" si="60"/>
        <v>7142.57</v>
      </c>
      <c r="J217" s="90">
        <f t="shared" si="60"/>
        <v>0</v>
      </c>
      <c r="K217" s="338">
        <f t="shared" si="60"/>
        <v>7610.525</v>
      </c>
      <c r="L217" s="338">
        <f t="shared" si="60"/>
        <v>7610.52298</v>
      </c>
      <c r="M217" s="217">
        <f t="shared" si="51"/>
        <v>99.99997345781007</v>
      </c>
    </row>
    <row r="218" spans="1:13" s="19" customFormat="1" ht="15" customHeight="1">
      <c r="A218" s="34" t="s">
        <v>379</v>
      </c>
      <c r="B218" s="99" t="s">
        <v>197</v>
      </c>
      <c r="C218" s="71" t="s">
        <v>353</v>
      </c>
      <c r="D218" s="71" t="s">
        <v>347</v>
      </c>
      <c r="E218" s="141"/>
      <c r="F218" s="59"/>
      <c r="G218" s="167">
        <f t="shared" si="60"/>
        <v>7142.57</v>
      </c>
      <c r="H218" s="167">
        <f t="shared" si="60"/>
        <v>0</v>
      </c>
      <c r="I218" s="167">
        <f t="shared" si="60"/>
        <v>7142.57</v>
      </c>
      <c r="J218" s="167">
        <f t="shared" si="60"/>
        <v>0</v>
      </c>
      <c r="K218" s="337">
        <f>K219+K255</f>
        <v>7610.525</v>
      </c>
      <c r="L218" s="337">
        <f>L219+L255</f>
        <v>7610.52298</v>
      </c>
      <c r="M218" s="216">
        <f t="shared" si="51"/>
        <v>99.99997345781007</v>
      </c>
    </row>
    <row r="219" spans="1:13" s="117" customFormat="1" ht="39.75" customHeight="1">
      <c r="A219" s="109" t="s">
        <v>545</v>
      </c>
      <c r="B219" s="107" t="s">
        <v>197</v>
      </c>
      <c r="C219" s="108" t="s">
        <v>353</v>
      </c>
      <c r="D219" s="108" t="s">
        <v>347</v>
      </c>
      <c r="E219" s="111" t="s">
        <v>435</v>
      </c>
      <c r="F219" s="113"/>
      <c r="G219" s="112">
        <f>G220+G255</f>
        <v>7142.57</v>
      </c>
      <c r="H219" s="112">
        <f>H220+H255</f>
        <v>0</v>
      </c>
      <c r="I219" s="112">
        <f>I220+I255</f>
        <v>7142.57</v>
      </c>
      <c r="J219" s="112">
        <f>J220+J255</f>
        <v>0</v>
      </c>
      <c r="K219" s="336">
        <f>K220+K236+K248</f>
        <v>7597.472</v>
      </c>
      <c r="L219" s="336">
        <f>L220+L236+L248</f>
        <v>7597.46998</v>
      </c>
      <c r="M219" s="218">
        <f t="shared" si="51"/>
        <v>99.9999734122087</v>
      </c>
    </row>
    <row r="220" spans="1:13" s="6" customFormat="1" ht="15.75" customHeight="1">
      <c r="A220" s="70" t="s">
        <v>436</v>
      </c>
      <c r="B220" s="99" t="s">
        <v>197</v>
      </c>
      <c r="C220" s="71" t="s">
        <v>353</v>
      </c>
      <c r="D220" s="71" t="s">
        <v>347</v>
      </c>
      <c r="E220" s="141" t="s">
        <v>437</v>
      </c>
      <c r="F220" s="59"/>
      <c r="G220" s="167">
        <f>G221+G227+G237+G243+G249</f>
        <v>7102.57</v>
      </c>
      <c r="H220" s="167">
        <f>H221+H227+H237+H243+H249</f>
        <v>0</v>
      </c>
      <c r="I220" s="167">
        <f>I221+I227+I237+I243+I249</f>
        <v>7102.57</v>
      </c>
      <c r="J220" s="167">
        <f>J221+J227+J237+J243+J249</f>
        <v>0</v>
      </c>
      <c r="K220" s="337">
        <f>K221+K227</f>
        <v>5982.5082999999995</v>
      </c>
      <c r="L220" s="337">
        <f>L221+L227</f>
        <v>5982.50775</v>
      </c>
      <c r="M220" s="216">
        <f t="shared" si="51"/>
        <v>99.99999080653177</v>
      </c>
    </row>
    <row r="221" spans="1:13" s="6" customFormat="1" ht="27" customHeight="1">
      <c r="A221" s="70" t="s">
        <v>438</v>
      </c>
      <c r="B221" s="99" t="s">
        <v>197</v>
      </c>
      <c r="C221" s="71" t="s">
        <v>353</v>
      </c>
      <c r="D221" s="71" t="s">
        <v>347</v>
      </c>
      <c r="E221" s="141" t="s">
        <v>439</v>
      </c>
      <c r="F221" s="59"/>
      <c r="G221" s="167">
        <f aca="true" t="shared" si="61" ref="G221:L222">G222</f>
        <v>4386.375</v>
      </c>
      <c r="H221" s="167">
        <f t="shared" si="61"/>
        <v>-10</v>
      </c>
      <c r="I221" s="167">
        <f t="shared" si="61"/>
        <v>4376.375</v>
      </c>
      <c r="J221" s="167">
        <f t="shared" si="61"/>
        <v>-11.7</v>
      </c>
      <c r="K221" s="337">
        <f>K222</f>
        <v>4691.51322</v>
      </c>
      <c r="L221" s="337">
        <f t="shared" si="61"/>
        <v>4691.51267</v>
      </c>
      <c r="M221" s="216">
        <f t="shared" si="51"/>
        <v>99.9999882767036</v>
      </c>
    </row>
    <row r="222" spans="1:13" ht="42" customHeight="1">
      <c r="A222" s="130" t="s">
        <v>254</v>
      </c>
      <c r="B222" s="99" t="s">
        <v>197</v>
      </c>
      <c r="C222" s="71" t="s">
        <v>353</v>
      </c>
      <c r="D222" s="71" t="s">
        <v>347</v>
      </c>
      <c r="E222" s="141" t="s">
        <v>439</v>
      </c>
      <c r="F222" s="59" t="s">
        <v>97</v>
      </c>
      <c r="G222" s="167">
        <f t="shared" si="61"/>
        <v>4386.375</v>
      </c>
      <c r="H222" s="167">
        <f t="shared" si="61"/>
        <v>-10</v>
      </c>
      <c r="I222" s="167">
        <f t="shared" si="61"/>
        <v>4376.375</v>
      </c>
      <c r="J222" s="167">
        <f t="shared" si="61"/>
        <v>-11.7</v>
      </c>
      <c r="K222" s="337">
        <f t="shared" si="61"/>
        <v>4691.51322</v>
      </c>
      <c r="L222" s="337">
        <f t="shared" si="61"/>
        <v>4691.51267</v>
      </c>
      <c r="M222" s="216">
        <f t="shared" si="51"/>
        <v>99.9999882767036</v>
      </c>
    </row>
    <row r="223" spans="1:13" ht="16.5" customHeight="1">
      <c r="A223" s="70" t="s">
        <v>294</v>
      </c>
      <c r="B223" s="99" t="s">
        <v>197</v>
      </c>
      <c r="C223" s="71" t="s">
        <v>353</v>
      </c>
      <c r="D223" s="71" t="s">
        <v>347</v>
      </c>
      <c r="E223" s="141" t="s">
        <v>439</v>
      </c>
      <c r="F223" s="59" t="s">
        <v>404</v>
      </c>
      <c r="G223" s="167">
        <f aca="true" t="shared" si="62" ref="G223:L223">G224+G225+G226</f>
        <v>4386.375</v>
      </c>
      <c r="H223" s="167">
        <f t="shared" si="62"/>
        <v>-10</v>
      </c>
      <c r="I223" s="167">
        <f t="shared" si="62"/>
        <v>4376.375</v>
      </c>
      <c r="J223" s="167">
        <f t="shared" si="62"/>
        <v>-11.7</v>
      </c>
      <c r="K223" s="337">
        <f t="shared" si="62"/>
        <v>4691.51322</v>
      </c>
      <c r="L223" s="337">
        <f t="shared" si="62"/>
        <v>4691.51267</v>
      </c>
      <c r="M223" s="216">
        <f t="shared" si="51"/>
        <v>99.9999882767036</v>
      </c>
    </row>
    <row r="224" spans="1:13" ht="15.75">
      <c r="A224" s="340" t="s">
        <v>274</v>
      </c>
      <c r="B224" s="341" t="s">
        <v>197</v>
      </c>
      <c r="C224" s="342" t="s">
        <v>353</v>
      </c>
      <c r="D224" s="342" t="s">
        <v>347</v>
      </c>
      <c r="E224" s="343" t="s">
        <v>439</v>
      </c>
      <c r="F224" s="342" t="s">
        <v>380</v>
      </c>
      <c r="G224" s="167">
        <v>3451.115</v>
      </c>
      <c r="H224" s="167"/>
      <c r="I224" s="251">
        <f>G224+H224</f>
        <v>3451.115</v>
      </c>
      <c r="J224" s="251">
        <v>-11.7</v>
      </c>
      <c r="K224" s="337">
        <v>3357.024</v>
      </c>
      <c r="L224" s="337">
        <v>3357.02345</v>
      </c>
      <c r="M224" s="216">
        <f t="shared" si="51"/>
        <v>99.99998361644124</v>
      </c>
    </row>
    <row r="225" spans="1:13" ht="28.5" customHeight="1" hidden="1">
      <c r="A225" s="340" t="s">
        <v>275</v>
      </c>
      <c r="B225" s="341" t="s">
        <v>197</v>
      </c>
      <c r="C225" s="342" t="s">
        <v>353</v>
      </c>
      <c r="D225" s="342" t="s">
        <v>347</v>
      </c>
      <c r="E225" s="343" t="s">
        <v>439</v>
      </c>
      <c r="F225" s="342" t="s">
        <v>381</v>
      </c>
      <c r="G225" s="167">
        <v>3</v>
      </c>
      <c r="H225" s="167"/>
      <c r="I225" s="251">
        <f>G225+H225</f>
        <v>3</v>
      </c>
      <c r="J225" s="251"/>
      <c r="K225" s="337">
        <v>0</v>
      </c>
      <c r="L225" s="337">
        <v>0</v>
      </c>
      <c r="M225" s="216" t="e">
        <f t="shared" si="51"/>
        <v>#DIV/0!</v>
      </c>
    </row>
    <row r="226" spans="1:13" ht="28.5" customHeight="1">
      <c r="A226" s="340" t="s">
        <v>276</v>
      </c>
      <c r="B226" s="341" t="s">
        <v>197</v>
      </c>
      <c r="C226" s="342" t="s">
        <v>353</v>
      </c>
      <c r="D226" s="342" t="s">
        <v>347</v>
      </c>
      <c r="E226" s="343" t="s">
        <v>439</v>
      </c>
      <c r="F226" s="342" t="s">
        <v>215</v>
      </c>
      <c r="G226" s="167">
        <v>932.26</v>
      </c>
      <c r="H226" s="167">
        <v>-10</v>
      </c>
      <c r="I226" s="251">
        <f>G226+H226</f>
        <v>922.26</v>
      </c>
      <c r="J226" s="251"/>
      <c r="K226" s="337">
        <v>1334.48922</v>
      </c>
      <c r="L226" s="337">
        <v>1334.48922</v>
      </c>
      <c r="M226" s="216">
        <f t="shared" si="51"/>
        <v>100</v>
      </c>
    </row>
    <row r="227" spans="1:13" ht="15.75">
      <c r="A227" s="340" t="s">
        <v>440</v>
      </c>
      <c r="B227" s="341" t="s">
        <v>197</v>
      </c>
      <c r="C227" s="342" t="s">
        <v>353</v>
      </c>
      <c r="D227" s="342" t="s">
        <v>347</v>
      </c>
      <c r="E227" s="343" t="s">
        <v>441</v>
      </c>
      <c r="F227" s="342"/>
      <c r="G227" s="167">
        <f aca="true" t="shared" si="63" ref="G227:L227">G228+G232</f>
        <v>1258.1299999999999</v>
      </c>
      <c r="H227" s="167">
        <f t="shared" si="63"/>
        <v>22.6</v>
      </c>
      <c r="I227" s="167">
        <f t="shared" si="63"/>
        <v>1280.7299999999998</v>
      </c>
      <c r="J227" s="167">
        <f t="shared" si="63"/>
        <v>11.7</v>
      </c>
      <c r="K227" s="337">
        <f>K228+K232</f>
        <v>1290.99508</v>
      </c>
      <c r="L227" s="337">
        <f t="shared" si="63"/>
        <v>1290.99508</v>
      </c>
      <c r="M227" s="216">
        <f t="shared" si="51"/>
        <v>100</v>
      </c>
    </row>
    <row r="228" spans="1:13" ht="29.25" customHeight="1">
      <c r="A228" s="340" t="s">
        <v>258</v>
      </c>
      <c r="B228" s="341" t="s">
        <v>197</v>
      </c>
      <c r="C228" s="342" t="s">
        <v>353</v>
      </c>
      <c r="D228" s="342" t="s">
        <v>347</v>
      </c>
      <c r="E228" s="343" t="s">
        <v>441</v>
      </c>
      <c r="F228" s="342" t="s">
        <v>259</v>
      </c>
      <c r="G228" s="167">
        <f aca="true" t="shared" si="64" ref="G228:L228">G229</f>
        <v>1248.1299999999999</v>
      </c>
      <c r="H228" s="167">
        <f t="shared" si="64"/>
        <v>-14.9</v>
      </c>
      <c r="I228" s="167">
        <f t="shared" si="64"/>
        <v>1233.2299999999998</v>
      </c>
      <c r="J228" s="167">
        <f t="shared" si="64"/>
        <v>11</v>
      </c>
      <c r="K228" s="337">
        <f t="shared" si="64"/>
        <v>1171.71416</v>
      </c>
      <c r="L228" s="337">
        <f t="shared" si="64"/>
        <v>1171.71416</v>
      </c>
      <c r="M228" s="216">
        <f t="shared" si="51"/>
        <v>100</v>
      </c>
    </row>
    <row r="229" spans="1:13" ht="29.25" customHeight="1">
      <c r="A229" s="361" t="s">
        <v>260</v>
      </c>
      <c r="B229" s="341" t="s">
        <v>197</v>
      </c>
      <c r="C229" s="342" t="s">
        <v>353</v>
      </c>
      <c r="D229" s="342" t="s">
        <v>347</v>
      </c>
      <c r="E229" s="343" t="s">
        <v>441</v>
      </c>
      <c r="F229" s="342" t="s">
        <v>223</v>
      </c>
      <c r="G229" s="167">
        <f aca="true" t="shared" si="65" ref="G229:L229">G230+G231</f>
        <v>1248.1299999999999</v>
      </c>
      <c r="H229" s="167">
        <f t="shared" si="65"/>
        <v>-14.9</v>
      </c>
      <c r="I229" s="167">
        <f t="shared" si="65"/>
        <v>1233.2299999999998</v>
      </c>
      <c r="J229" s="167">
        <f t="shared" si="65"/>
        <v>11</v>
      </c>
      <c r="K229" s="174">
        <f t="shared" si="65"/>
        <v>1171.71416</v>
      </c>
      <c r="L229" s="281">
        <f t="shared" si="65"/>
        <v>1171.71416</v>
      </c>
      <c r="M229" s="216">
        <f t="shared" si="51"/>
        <v>100</v>
      </c>
    </row>
    <row r="230" spans="1:13" ht="25.5">
      <c r="A230" s="340" t="s">
        <v>363</v>
      </c>
      <c r="B230" s="341" t="s">
        <v>197</v>
      </c>
      <c r="C230" s="342" t="s">
        <v>353</v>
      </c>
      <c r="D230" s="342" t="s">
        <v>347</v>
      </c>
      <c r="E230" s="343" t="s">
        <v>441</v>
      </c>
      <c r="F230" s="342" t="s">
        <v>364</v>
      </c>
      <c r="G230" s="86">
        <f>20.06+7.2</f>
        <v>27.259999999999998</v>
      </c>
      <c r="H230" s="86"/>
      <c r="I230" s="252">
        <f>G230+H230</f>
        <v>27.259999999999998</v>
      </c>
      <c r="J230" s="252"/>
      <c r="K230" s="294">
        <v>2.28424</v>
      </c>
      <c r="L230" s="294">
        <v>2.28424</v>
      </c>
      <c r="M230" s="216">
        <f t="shared" si="51"/>
        <v>100</v>
      </c>
    </row>
    <row r="231" spans="1:13" ht="27" customHeight="1">
      <c r="A231" s="340" t="s">
        <v>25</v>
      </c>
      <c r="B231" s="341" t="s">
        <v>197</v>
      </c>
      <c r="C231" s="342" t="s">
        <v>353</v>
      </c>
      <c r="D231" s="342" t="s">
        <v>347</v>
      </c>
      <c r="E231" s="343" t="s">
        <v>441</v>
      </c>
      <c r="F231" s="342" t="s">
        <v>365</v>
      </c>
      <c r="G231" s="86">
        <f>6.75+2+1026.54+97.48+44+8+25+11.1</f>
        <v>1220.87</v>
      </c>
      <c r="H231" s="86">
        <v>-14.9</v>
      </c>
      <c r="I231" s="252">
        <f>G231+H231</f>
        <v>1205.9699999999998</v>
      </c>
      <c r="J231" s="252">
        <v>11</v>
      </c>
      <c r="K231" s="294">
        <v>1169.42992</v>
      </c>
      <c r="L231" s="294">
        <v>1169.42992</v>
      </c>
      <c r="M231" s="216">
        <f t="shared" si="51"/>
        <v>100</v>
      </c>
    </row>
    <row r="232" spans="1:13" ht="16.5" customHeight="1">
      <c r="A232" s="340" t="s">
        <v>121</v>
      </c>
      <c r="B232" s="341" t="s">
        <v>197</v>
      </c>
      <c r="C232" s="342" t="s">
        <v>353</v>
      </c>
      <c r="D232" s="342" t="s">
        <v>347</v>
      </c>
      <c r="E232" s="343" t="s">
        <v>441</v>
      </c>
      <c r="F232" s="342"/>
      <c r="G232" s="86">
        <f aca="true" t="shared" si="66" ref="G232:L232">G233</f>
        <v>10</v>
      </c>
      <c r="H232" s="86">
        <f t="shared" si="66"/>
        <v>37.5</v>
      </c>
      <c r="I232" s="86">
        <f t="shared" si="66"/>
        <v>47.5</v>
      </c>
      <c r="J232" s="86">
        <f t="shared" si="66"/>
        <v>0.7</v>
      </c>
      <c r="K232" s="294">
        <f t="shared" si="66"/>
        <v>119.28092</v>
      </c>
      <c r="L232" s="294">
        <f t="shared" si="66"/>
        <v>119.28092</v>
      </c>
      <c r="M232" s="216">
        <f t="shared" si="51"/>
        <v>100</v>
      </c>
    </row>
    <row r="233" spans="1:13" ht="18" customHeight="1">
      <c r="A233" s="340" t="s">
        <v>227</v>
      </c>
      <c r="B233" s="341" t="s">
        <v>197</v>
      </c>
      <c r="C233" s="342" t="s">
        <v>353</v>
      </c>
      <c r="D233" s="342" t="s">
        <v>347</v>
      </c>
      <c r="E233" s="343" t="s">
        <v>441</v>
      </c>
      <c r="F233" s="342" t="s">
        <v>261</v>
      </c>
      <c r="G233" s="167">
        <f aca="true" t="shared" si="67" ref="G233:L233">G234+G235</f>
        <v>10</v>
      </c>
      <c r="H233" s="167">
        <f t="shared" si="67"/>
        <v>37.5</v>
      </c>
      <c r="I233" s="167">
        <f t="shared" si="67"/>
        <v>47.5</v>
      </c>
      <c r="J233" s="167">
        <f t="shared" si="67"/>
        <v>0.7</v>
      </c>
      <c r="K233" s="294">
        <f t="shared" si="67"/>
        <v>119.28092</v>
      </c>
      <c r="L233" s="294">
        <f t="shared" si="67"/>
        <v>119.28092</v>
      </c>
      <c r="M233" s="216">
        <f t="shared" si="51"/>
        <v>100</v>
      </c>
    </row>
    <row r="234" spans="1:13" ht="17.25" customHeight="1">
      <c r="A234" s="340" t="s">
        <v>433</v>
      </c>
      <c r="B234" s="341" t="s">
        <v>197</v>
      </c>
      <c r="C234" s="342" t="s">
        <v>353</v>
      </c>
      <c r="D234" s="342" t="s">
        <v>347</v>
      </c>
      <c r="E234" s="343" t="s">
        <v>441</v>
      </c>
      <c r="F234" s="342" t="s">
        <v>297</v>
      </c>
      <c r="G234" s="167">
        <v>10</v>
      </c>
      <c r="H234" s="167">
        <v>-10</v>
      </c>
      <c r="I234" s="251">
        <f>G234+H234</f>
        <v>0</v>
      </c>
      <c r="J234" s="251"/>
      <c r="K234" s="294">
        <v>45.68606</v>
      </c>
      <c r="L234" s="294">
        <v>45.68606</v>
      </c>
      <c r="M234" s="216">
        <f t="shared" si="51"/>
        <v>100</v>
      </c>
    </row>
    <row r="235" spans="1:13" ht="17.25" customHeight="1">
      <c r="A235" s="340" t="s">
        <v>227</v>
      </c>
      <c r="B235" s="341" t="s">
        <v>197</v>
      </c>
      <c r="C235" s="342" t="s">
        <v>353</v>
      </c>
      <c r="D235" s="342" t="s">
        <v>347</v>
      </c>
      <c r="E235" s="343" t="s">
        <v>441</v>
      </c>
      <c r="F235" s="342" t="s">
        <v>228</v>
      </c>
      <c r="G235" s="167"/>
      <c r="H235" s="167">
        <v>47.5</v>
      </c>
      <c r="I235" s="251">
        <f>G235+H235</f>
        <v>47.5</v>
      </c>
      <c r="J235" s="251">
        <v>0.7</v>
      </c>
      <c r="K235" s="294">
        <v>73.59486</v>
      </c>
      <c r="L235" s="294">
        <v>73.59486</v>
      </c>
      <c r="M235" s="216">
        <f t="shared" si="51"/>
        <v>100</v>
      </c>
    </row>
    <row r="236" spans="1:13" s="20" customFormat="1" ht="30" customHeight="1">
      <c r="A236" s="109" t="s">
        <v>451</v>
      </c>
      <c r="B236" s="107" t="s">
        <v>197</v>
      </c>
      <c r="C236" s="108" t="s">
        <v>353</v>
      </c>
      <c r="D236" s="108" t="s">
        <v>347</v>
      </c>
      <c r="E236" s="119" t="s">
        <v>442</v>
      </c>
      <c r="F236" s="108"/>
      <c r="G236" s="288"/>
      <c r="H236" s="288"/>
      <c r="I236" s="288"/>
      <c r="J236" s="288"/>
      <c r="K236" s="293">
        <f>K237+K243</f>
        <v>1414.89101</v>
      </c>
      <c r="L236" s="293">
        <f>L237+L243</f>
        <v>1414.89019</v>
      </c>
      <c r="M236" s="216">
        <f t="shared" si="51"/>
        <v>99.999942045006</v>
      </c>
    </row>
    <row r="237" spans="1:13" s="6" customFormat="1" ht="15.75">
      <c r="A237" s="109" t="s">
        <v>443</v>
      </c>
      <c r="B237" s="99" t="s">
        <v>197</v>
      </c>
      <c r="C237" s="108" t="s">
        <v>353</v>
      </c>
      <c r="D237" s="108" t="s">
        <v>347</v>
      </c>
      <c r="E237" s="141" t="s">
        <v>444</v>
      </c>
      <c r="F237" s="113"/>
      <c r="G237" s="112">
        <f aca="true" t="shared" si="68" ref="G237:L238">G238</f>
        <v>1056.1</v>
      </c>
      <c r="H237" s="112">
        <f t="shared" si="68"/>
        <v>-10</v>
      </c>
      <c r="I237" s="112">
        <f t="shared" si="68"/>
        <v>1046.1</v>
      </c>
      <c r="J237" s="112">
        <f t="shared" si="68"/>
        <v>-40.7</v>
      </c>
      <c r="K237" s="293">
        <f t="shared" si="68"/>
        <v>1260.92341</v>
      </c>
      <c r="L237" s="293">
        <f t="shared" si="68"/>
        <v>1260.9225900000001</v>
      </c>
      <c r="M237" s="216">
        <f t="shared" si="51"/>
        <v>99.9999349682944</v>
      </c>
    </row>
    <row r="238" spans="1:13" s="6" customFormat="1" ht="43.5" customHeight="1">
      <c r="A238" s="130" t="s">
        <v>254</v>
      </c>
      <c r="B238" s="99" t="s">
        <v>197</v>
      </c>
      <c r="C238" s="71" t="s">
        <v>353</v>
      </c>
      <c r="D238" s="71" t="s">
        <v>347</v>
      </c>
      <c r="E238" s="141" t="s">
        <v>444</v>
      </c>
      <c r="F238" s="59" t="s">
        <v>97</v>
      </c>
      <c r="G238" s="112">
        <f t="shared" si="68"/>
        <v>1056.1</v>
      </c>
      <c r="H238" s="112">
        <f t="shared" si="68"/>
        <v>-10</v>
      </c>
      <c r="I238" s="167">
        <f t="shared" si="68"/>
        <v>1046.1</v>
      </c>
      <c r="J238" s="112">
        <f t="shared" si="68"/>
        <v>-40.7</v>
      </c>
      <c r="K238" s="294">
        <f t="shared" si="68"/>
        <v>1260.92341</v>
      </c>
      <c r="L238" s="293">
        <f t="shared" si="68"/>
        <v>1260.9225900000001</v>
      </c>
      <c r="M238" s="216">
        <f t="shared" si="51"/>
        <v>99.9999349682944</v>
      </c>
    </row>
    <row r="239" spans="1:13" ht="17.25" customHeight="1">
      <c r="A239" s="70" t="s">
        <v>294</v>
      </c>
      <c r="B239" s="99" t="s">
        <v>197</v>
      </c>
      <c r="C239" s="71" t="s">
        <v>353</v>
      </c>
      <c r="D239" s="71" t="s">
        <v>347</v>
      </c>
      <c r="E239" s="141" t="s">
        <v>444</v>
      </c>
      <c r="F239" s="59" t="s">
        <v>404</v>
      </c>
      <c r="G239" s="167">
        <f aca="true" t="shared" si="69" ref="G239:L239">G240+G241+G242</f>
        <v>1056.1</v>
      </c>
      <c r="H239" s="167">
        <f t="shared" si="69"/>
        <v>-10</v>
      </c>
      <c r="I239" s="167">
        <f t="shared" si="69"/>
        <v>1046.1</v>
      </c>
      <c r="J239" s="167">
        <f t="shared" si="69"/>
        <v>-40.7</v>
      </c>
      <c r="K239" s="294">
        <f t="shared" si="69"/>
        <v>1260.92341</v>
      </c>
      <c r="L239" s="294">
        <f t="shared" si="69"/>
        <v>1260.9225900000001</v>
      </c>
      <c r="M239" s="216">
        <f t="shared" si="51"/>
        <v>99.9999349682944</v>
      </c>
    </row>
    <row r="240" spans="1:13" ht="15.75">
      <c r="A240" s="340" t="s">
        <v>274</v>
      </c>
      <c r="B240" s="341" t="s">
        <v>197</v>
      </c>
      <c r="C240" s="342" t="s">
        <v>353</v>
      </c>
      <c r="D240" s="342" t="s">
        <v>347</v>
      </c>
      <c r="E240" s="343" t="s">
        <v>444</v>
      </c>
      <c r="F240" s="342" t="s">
        <v>380</v>
      </c>
      <c r="G240" s="167">
        <v>810.3</v>
      </c>
      <c r="H240" s="167"/>
      <c r="I240" s="251">
        <f>G240+H240</f>
        <v>810.3</v>
      </c>
      <c r="J240" s="251">
        <v>-40.7</v>
      </c>
      <c r="K240" s="294">
        <v>922.552</v>
      </c>
      <c r="L240" s="294">
        <v>922.55118</v>
      </c>
      <c r="M240" s="216">
        <f t="shared" si="51"/>
        <v>99.99991111612137</v>
      </c>
    </row>
    <row r="241" spans="1:13" ht="27.75" customHeight="1" hidden="1">
      <c r="A241" s="340" t="s">
        <v>275</v>
      </c>
      <c r="B241" s="341" t="s">
        <v>96</v>
      </c>
      <c r="C241" s="342" t="s">
        <v>353</v>
      </c>
      <c r="D241" s="342" t="s">
        <v>347</v>
      </c>
      <c r="E241" s="343" t="s">
        <v>444</v>
      </c>
      <c r="F241" s="342" t="s">
        <v>381</v>
      </c>
      <c r="G241" s="167">
        <v>1</v>
      </c>
      <c r="H241" s="167"/>
      <c r="I241" s="251">
        <f>G241+H241</f>
        <v>1</v>
      </c>
      <c r="J241" s="251"/>
      <c r="K241" s="294">
        <v>0</v>
      </c>
      <c r="L241" s="294">
        <v>0</v>
      </c>
      <c r="M241" s="216" t="e">
        <f t="shared" si="51"/>
        <v>#DIV/0!</v>
      </c>
    </row>
    <row r="242" spans="1:13" ht="27.75" customHeight="1">
      <c r="A242" s="340" t="s">
        <v>276</v>
      </c>
      <c r="B242" s="341" t="s">
        <v>197</v>
      </c>
      <c r="C242" s="342" t="s">
        <v>353</v>
      </c>
      <c r="D242" s="342" t="s">
        <v>347</v>
      </c>
      <c r="E242" s="343" t="s">
        <v>444</v>
      </c>
      <c r="F242" s="342" t="s">
        <v>215</v>
      </c>
      <c r="G242" s="167">
        <v>244.8</v>
      </c>
      <c r="H242" s="167">
        <v>-10</v>
      </c>
      <c r="I242" s="251">
        <f>G242+H242</f>
        <v>234.8</v>
      </c>
      <c r="J242" s="251"/>
      <c r="K242" s="294">
        <v>338.37141</v>
      </c>
      <c r="L242" s="294">
        <v>338.37141</v>
      </c>
      <c r="M242" s="216">
        <f t="shared" si="51"/>
        <v>100</v>
      </c>
    </row>
    <row r="243" spans="1:13" ht="15.75">
      <c r="A243" s="340" t="s">
        <v>445</v>
      </c>
      <c r="B243" s="341" t="s">
        <v>197</v>
      </c>
      <c r="C243" s="342" t="s">
        <v>353</v>
      </c>
      <c r="D243" s="342" t="s">
        <v>347</v>
      </c>
      <c r="E243" s="343" t="s">
        <v>446</v>
      </c>
      <c r="F243" s="342"/>
      <c r="G243" s="167">
        <f aca="true" t="shared" si="70" ref="G243:L244">G244</f>
        <v>251.665</v>
      </c>
      <c r="H243" s="167">
        <f t="shared" si="70"/>
        <v>16.4</v>
      </c>
      <c r="I243" s="167">
        <f t="shared" si="70"/>
        <v>268.06499999999994</v>
      </c>
      <c r="J243" s="167">
        <f t="shared" si="70"/>
        <v>40.7</v>
      </c>
      <c r="K243" s="294">
        <f t="shared" si="70"/>
        <v>153.96759999999998</v>
      </c>
      <c r="L243" s="294">
        <f t="shared" si="70"/>
        <v>153.96759999999998</v>
      </c>
      <c r="M243" s="216">
        <f t="shared" si="51"/>
        <v>100</v>
      </c>
    </row>
    <row r="244" spans="1:13" ht="27.75" customHeight="1">
      <c r="A244" s="340" t="s">
        <v>258</v>
      </c>
      <c r="B244" s="341" t="s">
        <v>197</v>
      </c>
      <c r="C244" s="342" t="s">
        <v>353</v>
      </c>
      <c r="D244" s="342" t="s">
        <v>347</v>
      </c>
      <c r="E244" s="343" t="s">
        <v>446</v>
      </c>
      <c r="F244" s="342" t="s">
        <v>259</v>
      </c>
      <c r="G244" s="167">
        <f t="shared" si="70"/>
        <v>251.665</v>
      </c>
      <c r="H244" s="167">
        <f t="shared" si="70"/>
        <v>16.4</v>
      </c>
      <c r="I244" s="167">
        <f t="shared" si="70"/>
        <v>268.06499999999994</v>
      </c>
      <c r="J244" s="167">
        <f t="shared" si="70"/>
        <v>40.7</v>
      </c>
      <c r="K244" s="294">
        <f t="shared" si="70"/>
        <v>153.96759999999998</v>
      </c>
      <c r="L244" s="294">
        <f t="shared" si="70"/>
        <v>153.96759999999998</v>
      </c>
      <c r="M244" s="216">
        <f t="shared" si="51"/>
        <v>100</v>
      </c>
    </row>
    <row r="245" spans="1:13" ht="27.75" customHeight="1">
      <c r="A245" s="361" t="s">
        <v>260</v>
      </c>
      <c r="B245" s="341" t="s">
        <v>197</v>
      </c>
      <c r="C245" s="342" t="s">
        <v>353</v>
      </c>
      <c r="D245" s="342" t="s">
        <v>347</v>
      </c>
      <c r="E245" s="343" t="s">
        <v>446</v>
      </c>
      <c r="F245" s="342" t="s">
        <v>223</v>
      </c>
      <c r="G245" s="167">
        <f aca="true" t="shared" si="71" ref="G245:L245">G246+G247</f>
        <v>251.665</v>
      </c>
      <c r="H245" s="167">
        <f t="shared" si="71"/>
        <v>16.4</v>
      </c>
      <c r="I245" s="167">
        <f t="shared" si="71"/>
        <v>268.06499999999994</v>
      </c>
      <c r="J245" s="167">
        <f t="shared" si="71"/>
        <v>40.7</v>
      </c>
      <c r="K245" s="294">
        <f t="shared" si="71"/>
        <v>153.96759999999998</v>
      </c>
      <c r="L245" s="294">
        <f t="shared" si="71"/>
        <v>153.96759999999998</v>
      </c>
      <c r="M245" s="216">
        <f t="shared" si="51"/>
        <v>100</v>
      </c>
    </row>
    <row r="246" spans="1:13" ht="25.5">
      <c r="A246" s="340" t="s">
        <v>363</v>
      </c>
      <c r="B246" s="341" t="s">
        <v>197</v>
      </c>
      <c r="C246" s="342" t="s">
        <v>353</v>
      </c>
      <c r="D246" s="342" t="s">
        <v>347</v>
      </c>
      <c r="E246" s="343" t="s">
        <v>446</v>
      </c>
      <c r="F246" s="342" t="s">
        <v>364</v>
      </c>
      <c r="G246" s="167">
        <f>9.93+2.1</f>
        <v>12.03</v>
      </c>
      <c r="H246" s="167"/>
      <c r="I246" s="251">
        <f>G246+H246</f>
        <v>12.03</v>
      </c>
      <c r="J246" s="251"/>
      <c r="K246" s="294">
        <v>0.8763</v>
      </c>
      <c r="L246" s="294">
        <v>0.8763</v>
      </c>
      <c r="M246" s="216">
        <f t="shared" si="51"/>
        <v>100</v>
      </c>
    </row>
    <row r="247" spans="1:13" ht="26.25" customHeight="1">
      <c r="A247" s="340" t="s">
        <v>25</v>
      </c>
      <c r="B247" s="341" t="s">
        <v>197</v>
      </c>
      <c r="C247" s="342" t="s">
        <v>353</v>
      </c>
      <c r="D247" s="342" t="s">
        <v>347</v>
      </c>
      <c r="E247" s="343" t="s">
        <v>446</v>
      </c>
      <c r="F247" s="342" t="s">
        <v>365</v>
      </c>
      <c r="G247" s="167">
        <f>150.195+48.8+18.54+15+1+6.1</f>
        <v>239.635</v>
      </c>
      <c r="H247" s="167">
        <v>16.4</v>
      </c>
      <c r="I247" s="251">
        <f>G247+H247</f>
        <v>256.03499999999997</v>
      </c>
      <c r="J247" s="251">
        <v>40.7</v>
      </c>
      <c r="K247" s="294">
        <v>153.0913</v>
      </c>
      <c r="L247" s="294">
        <v>153.0913</v>
      </c>
      <c r="M247" s="216">
        <f t="shared" si="51"/>
        <v>100</v>
      </c>
    </row>
    <row r="248" spans="1:13" s="20" customFormat="1" ht="26.25" customHeight="1">
      <c r="A248" s="109" t="s">
        <v>447</v>
      </c>
      <c r="B248" s="107" t="s">
        <v>197</v>
      </c>
      <c r="C248" s="108" t="s">
        <v>353</v>
      </c>
      <c r="D248" s="108" t="s">
        <v>347</v>
      </c>
      <c r="E248" s="119" t="s">
        <v>448</v>
      </c>
      <c r="F248" s="108"/>
      <c r="G248" s="288"/>
      <c r="H248" s="288"/>
      <c r="I248" s="288"/>
      <c r="J248" s="288"/>
      <c r="K248" s="293">
        <f>K249</f>
        <v>200.07269</v>
      </c>
      <c r="L248" s="293">
        <f>L249</f>
        <v>200.07204</v>
      </c>
      <c r="M248" s="216">
        <f t="shared" si="51"/>
        <v>99.99967511807833</v>
      </c>
    </row>
    <row r="249" spans="1:13" ht="25.5">
      <c r="A249" s="70" t="s">
        <v>449</v>
      </c>
      <c r="B249" s="99" t="s">
        <v>197</v>
      </c>
      <c r="C249" s="71" t="s">
        <v>353</v>
      </c>
      <c r="D249" s="71" t="s">
        <v>347</v>
      </c>
      <c r="E249" s="141" t="s">
        <v>450</v>
      </c>
      <c r="F249" s="71"/>
      <c r="G249" s="167">
        <f aca="true" t="shared" si="72" ref="G249:L250">G250</f>
        <v>150.3</v>
      </c>
      <c r="H249" s="167">
        <f t="shared" si="72"/>
        <v>-19</v>
      </c>
      <c r="I249" s="167">
        <f t="shared" si="72"/>
        <v>131.3</v>
      </c>
      <c r="J249" s="167">
        <f t="shared" si="72"/>
        <v>0</v>
      </c>
      <c r="K249" s="294">
        <f t="shared" si="72"/>
        <v>200.07269</v>
      </c>
      <c r="L249" s="294">
        <f t="shared" si="72"/>
        <v>200.07204</v>
      </c>
      <c r="M249" s="216">
        <f t="shared" si="51"/>
        <v>99.99967511807833</v>
      </c>
    </row>
    <row r="250" spans="1:13" ht="42" customHeight="1">
      <c r="A250" s="130" t="s">
        <v>254</v>
      </c>
      <c r="B250" s="99" t="s">
        <v>197</v>
      </c>
      <c r="C250" s="71" t="s">
        <v>353</v>
      </c>
      <c r="D250" s="71" t="s">
        <v>347</v>
      </c>
      <c r="E250" s="141" t="s">
        <v>450</v>
      </c>
      <c r="F250" s="71" t="s">
        <v>97</v>
      </c>
      <c r="G250" s="167">
        <f t="shared" si="72"/>
        <v>150.3</v>
      </c>
      <c r="H250" s="167">
        <f t="shared" si="72"/>
        <v>-19</v>
      </c>
      <c r="I250" s="167">
        <f t="shared" si="72"/>
        <v>131.3</v>
      </c>
      <c r="J250" s="167">
        <f t="shared" si="72"/>
        <v>0</v>
      </c>
      <c r="K250" s="294">
        <f t="shared" si="72"/>
        <v>200.07269</v>
      </c>
      <c r="L250" s="294">
        <f t="shared" si="72"/>
        <v>200.07204</v>
      </c>
      <c r="M250" s="216">
        <f t="shared" si="51"/>
        <v>99.99967511807833</v>
      </c>
    </row>
    <row r="251" spans="1:13" ht="18" customHeight="1">
      <c r="A251" s="70" t="s">
        <v>294</v>
      </c>
      <c r="B251" s="99" t="s">
        <v>197</v>
      </c>
      <c r="C251" s="71" t="s">
        <v>353</v>
      </c>
      <c r="D251" s="71" t="s">
        <v>347</v>
      </c>
      <c r="E251" s="141" t="s">
        <v>450</v>
      </c>
      <c r="F251" s="59" t="s">
        <v>404</v>
      </c>
      <c r="G251" s="167">
        <f aca="true" t="shared" si="73" ref="G251:L251">G252+G254</f>
        <v>150.3</v>
      </c>
      <c r="H251" s="167">
        <f t="shared" si="73"/>
        <v>-19</v>
      </c>
      <c r="I251" s="167">
        <f t="shared" si="73"/>
        <v>131.3</v>
      </c>
      <c r="J251" s="167">
        <f t="shared" si="73"/>
        <v>0</v>
      </c>
      <c r="K251" s="294">
        <f t="shared" si="73"/>
        <v>200.07269</v>
      </c>
      <c r="L251" s="294">
        <f t="shared" si="73"/>
        <v>200.07204</v>
      </c>
      <c r="M251" s="216">
        <f t="shared" si="51"/>
        <v>99.99967511807833</v>
      </c>
    </row>
    <row r="252" spans="1:13" ht="15.75">
      <c r="A252" s="340" t="s">
        <v>274</v>
      </c>
      <c r="B252" s="341" t="s">
        <v>197</v>
      </c>
      <c r="C252" s="342" t="s">
        <v>353</v>
      </c>
      <c r="D252" s="342" t="s">
        <v>347</v>
      </c>
      <c r="E252" s="343" t="s">
        <v>450</v>
      </c>
      <c r="F252" s="342" t="s">
        <v>380</v>
      </c>
      <c r="G252" s="167">
        <v>115.3</v>
      </c>
      <c r="H252" s="167">
        <v>-14</v>
      </c>
      <c r="I252" s="251">
        <f>G252+H252</f>
        <v>101.3</v>
      </c>
      <c r="J252" s="251"/>
      <c r="K252" s="294">
        <v>149.19377</v>
      </c>
      <c r="L252" s="294">
        <v>149.19312</v>
      </c>
      <c r="M252" s="216">
        <f t="shared" si="51"/>
        <v>99.99956432497147</v>
      </c>
    </row>
    <row r="253" spans="1:13" ht="29.25" customHeight="1" hidden="1">
      <c r="A253" s="340" t="s">
        <v>26</v>
      </c>
      <c r="B253" s="341" t="s">
        <v>96</v>
      </c>
      <c r="C253" s="342" t="s">
        <v>353</v>
      </c>
      <c r="D253" s="342" t="s">
        <v>347</v>
      </c>
      <c r="E253" s="343" t="s">
        <v>450</v>
      </c>
      <c r="F253" s="342" t="s">
        <v>381</v>
      </c>
      <c r="G253" s="167"/>
      <c r="H253" s="167"/>
      <c r="I253" s="251">
        <f>G253+H253</f>
        <v>0</v>
      </c>
      <c r="J253" s="251"/>
      <c r="K253" s="294">
        <f>I253+J253</f>
        <v>0</v>
      </c>
      <c r="L253" s="294"/>
      <c r="M253" s="216" t="e">
        <f t="shared" si="51"/>
        <v>#DIV/0!</v>
      </c>
    </row>
    <row r="254" spans="1:13" ht="29.25" customHeight="1">
      <c r="A254" s="340" t="s">
        <v>276</v>
      </c>
      <c r="B254" s="341" t="s">
        <v>197</v>
      </c>
      <c r="C254" s="342" t="s">
        <v>353</v>
      </c>
      <c r="D254" s="342" t="s">
        <v>347</v>
      </c>
      <c r="E254" s="343" t="s">
        <v>450</v>
      </c>
      <c r="F254" s="342" t="s">
        <v>215</v>
      </c>
      <c r="G254" s="167">
        <v>35</v>
      </c>
      <c r="H254" s="167">
        <v>-5</v>
      </c>
      <c r="I254" s="251">
        <f>G254+H254</f>
        <v>30</v>
      </c>
      <c r="J254" s="251"/>
      <c r="K254" s="294">
        <v>50.87892</v>
      </c>
      <c r="L254" s="294">
        <v>50.87892</v>
      </c>
      <c r="M254" s="216">
        <f t="shared" si="51"/>
        <v>100</v>
      </c>
    </row>
    <row r="255" spans="1:13" s="117" customFormat="1" ht="27" customHeight="1">
      <c r="A255" s="366" t="s">
        <v>234</v>
      </c>
      <c r="B255" s="345" t="s">
        <v>197</v>
      </c>
      <c r="C255" s="346" t="s">
        <v>353</v>
      </c>
      <c r="D255" s="346" t="s">
        <v>347</v>
      </c>
      <c r="E255" s="347" t="s">
        <v>169</v>
      </c>
      <c r="F255" s="362"/>
      <c r="G255" s="112">
        <f aca="true" t="shared" si="74" ref="G255:L258">G256</f>
        <v>40</v>
      </c>
      <c r="H255" s="112">
        <f t="shared" si="74"/>
        <v>0</v>
      </c>
      <c r="I255" s="112">
        <f t="shared" si="74"/>
        <v>40</v>
      </c>
      <c r="J255" s="112">
        <f t="shared" si="74"/>
        <v>0</v>
      </c>
      <c r="K255" s="293">
        <f t="shared" si="74"/>
        <v>13.053</v>
      </c>
      <c r="L255" s="293">
        <f t="shared" si="74"/>
        <v>13.053</v>
      </c>
      <c r="M255" s="218">
        <f aca="true" t="shared" si="75" ref="M255:M299">L255/K255*100</f>
        <v>100</v>
      </c>
    </row>
    <row r="256" spans="1:13" s="6" customFormat="1" ht="15" customHeight="1">
      <c r="A256" s="366" t="s">
        <v>293</v>
      </c>
      <c r="B256" s="341" t="s">
        <v>197</v>
      </c>
      <c r="C256" s="346" t="s">
        <v>382</v>
      </c>
      <c r="D256" s="346" t="s">
        <v>347</v>
      </c>
      <c r="E256" s="347" t="s">
        <v>180</v>
      </c>
      <c r="F256" s="362"/>
      <c r="G256" s="112">
        <f t="shared" si="74"/>
        <v>40</v>
      </c>
      <c r="H256" s="112">
        <f t="shared" si="74"/>
        <v>0</v>
      </c>
      <c r="I256" s="112">
        <f t="shared" si="74"/>
        <v>40</v>
      </c>
      <c r="J256" s="112">
        <f t="shared" si="74"/>
        <v>0</v>
      </c>
      <c r="K256" s="293">
        <f t="shared" si="74"/>
        <v>13.053</v>
      </c>
      <c r="L256" s="293">
        <f t="shared" si="74"/>
        <v>13.053</v>
      </c>
      <c r="M256" s="218">
        <f t="shared" si="75"/>
        <v>100</v>
      </c>
    </row>
    <row r="257" spans="1:13" s="6" customFormat="1" ht="28.5" customHeight="1">
      <c r="A257" s="340" t="s">
        <v>258</v>
      </c>
      <c r="B257" s="341" t="s">
        <v>197</v>
      </c>
      <c r="C257" s="342" t="s">
        <v>353</v>
      </c>
      <c r="D257" s="342" t="s">
        <v>347</v>
      </c>
      <c r="E257" s="343" t="s">
        <v>180</v>
      </c>
      <c r="F257" s="352" t="s">
        <v>259</v>
      </c>
      <c r="G257" s="112">
        <f t="shared" si="74"/>
        <v>40</v>
      </c>
      <c r="H257" s="112">
        <f t="shared" si="74"/>
        <v>0</v>
      </c>
      <c r="I257" s="167">
        <f t="shared" si="74"/>
        <v>40</v>
      </c>
      <c r="J257" s="112">
        <f t="shared" si="74"/>
        <v>0</v>
      </c>
      <c r="K257" s="294">
        <f t="shared" si="74"/>
        <v>13.053</v>
      </c>
      <c r="L257" s="294">
        <f t="shared" si="74"/>
        <v>13.053</v>
      </c>
      <c r="M257" s="216">
        <f t="shared" si="75"/>
        <v>100</v>
      </c>
    </row>
    <row r="258" spans="1:13" s="6" customFormat="1" ht="27.75" customHeight="1">
      <c r="A258" s="361" t="s">
        <v>260</v>
      </c>
      <c r="B258" s="341" t="s">
        <v>197</v>
      </c>
      <c r="C258" s="342" t="s">
        <v>353</v>
      </c>
      <c r="D258" s="342" t="s">
        <v>347</v>
      </c>
      <c r="E258" s="343" t="s">
        <v>180</v>
      </c>
      <c r="F258" s="352" t="s">
        <v>223</v>
      </c>
      <c r="G258" s="112">
        <f t="shared" si="74"/>
        <v>40</v>
      </c>
      <c r="H258" s="112">
        <f t="shared" si="74"/>
        <v>0</v>
      </c>
      <c r="I258" s="167">
        <f t="shared" si="74"/>
        <v>40</v>
      </c>
      <c r="J258" s="112">
        <f t="shared" si="74"/>
        <v>0</v>
      </c>
      <c r="K258" s="294">
        <f t="shared" si="74"/>
        <v>13.053</v>
      </c>
      <c r="L258" s="294">
        <f t="shared" si="74"/>
        <v>13.053</v>
      </c>
      <c r="M258" s="216">
        <f t="shared" si="75"/>
        <v>100</v>
      </c>
    </row>
    <row r="259" spans="1:13" ht="26.25" customHeight="1">
      <c r="A259" s="340" t="s">
        <v>25</v>
      </c>
      <c r="B259" s="341" t="s">
        <v>197</v>
      </c>
      <c r="C259" s="342" t="s">
        <v>353</v>
      </c>
      <c r="D259" s="342" t="s">
        <v>347</v>
      </c>
      <c r="E259" s="343" t="s">
        <v>180</v>
      </c>
      <c r="F259" s="342" t="s">
        <v>365</v>
      </c>
      <c r="G259" s="167">
        <v>40</v>
      </c>
      <c r="H259" s="167"/>
      <c r="I259" s="167">
        <f>G259+H259</f>
        <v>40</v>
      </c>
      <c r="J259" s="167"/>
      <c r="K259" s="294">
        <v>13.053</v>
      </c>
      <c r="L259" s="294">
        <v>13.053</v>
      </c>
      <c r="M259" s="216">
        <f t="shared" si="75"/>
        <v>100</v>
      </c>
    </row>
    <row r="260" spans="1:13" ht="14.25" customHeight="1">
      <c r="A260" s="123" t="s">
        <v>386</v>
      </c>
      <c r="B260" s="98" t="s">
        <v>197</v>
      </c>
      <c r="C260" s="88" t="s">
        <v>387</v>
      </c>
      <c r="D260" s="88"/>
      <c r="E260" s="133"/>
      <c r="F260" s="88"/>
      <c r="G260" s="90">
        <f aca="true" t="shared" si="76" ref="G260:L263">G261</f>
        <v>43.2</v>
      </c>
      <c r="H260" s="90">
        <f t="shared" si="76"/>
        <v>0</v>
      </c>
      <c r="I260" s="90">
        <f t="shared" si="76"/>
        <v>43.2</v>
      </c>
      <c r="J260" s="90">
        <f t="shared" si="76"/>
        <v>0</v>
      </c>
      <c r="K260" s="333">
        <f t="shared" si="76"/>
        <v>129.6</v>
      </c>
      <c r="L260" s="333">
        <f t="shared" si="76"/>
        <v>129.6</v>
      </c>
      <c r="M260" s="217">
        <f t="shared" si="75"/>
        <v>100</v>
      </c>
    </row>
    <row r="261" spans="1:13" s="19" customFormat="1" ht="12.75" customHeight="1">
      <c r="A261" s="176" t="s">
        <v>388</v>
      </c>
      <c r="B261" s="99" t="s">
        <v>197</v>
      </c>
      <c r="C261" s="71" t="s">
        <v>387</v>
      </c>
      <c r="D261" s="71" t="s">
        <v>347</v>
      </c>
      <c r="E261" s="141"/>
      <c r="F261" s="71"/>
      <c r="G261" s="167">
        <f t="shared" si="76"/>
        <v>43.2</v>
      </c>
      <c r="H261" s="167">
        <f t="shared" si="76"/>
        <v>0</v>
      </c>
      <c r="I261" s="167">
        <f t="shared" si="76"/>
        <v>43.2</v>
      </c>
      <c r="J261" s="167">
        <f t="shared" si="76"/>
        <v>0</v>
      </c>
      <c r="K261" s="294">
        <f t="shared" si="76"/>
        <v>129.6</v>
      </c>
      <c r="L261" s="294">
        <f t="shared" si="76"/>
        <v>129.6</v>
      </c>
      <c r="M261" s="216">
        <f t="shared" si="75"/>
        <v>100</v>
      </c>
    </row>
    <row r="262" spans="1:13" s="117" customFormat="1" ht="29.25" customHeight="1">
      <c r="A262" s="138" t="s">
        <v>234</v>
      </c>
      <c r="B262" s="107" t="s">
        <v>197</v>
      </c>
      <c r="C262" s="108" t="s">
        <v>387</v>
      </c>
      <c r="D262" s="108" t="s">
        <v>347</v>
      </c>
      <c r="E262" s="111" t="s">
        <v>169</v>
      </c>
      <c r="F262" s="108"/>
      <c r="G262" s="112">
        <f t="shared" si="76"/>
        <v>43.2</v>
      </c>
      <c r="H262" s="112">
        <f t="shared" si="76"/>
        <v>0</v>
      </c>
      <c r="I262" s="112">
        <f t="shared" si="76"/>
        <v>43.2</v>
      </c>
      <c r="J262" s="112">
        <f t="shared" si="76"/>
        <v>0</v>
      </c>
      <c r="K262" s="293">
        <f t="shared" si="76"/>
        <v>129.6</v>
      </c>
      <c r="L262" s="293">
        <f t="shared" si="76"/>
        <v>129.6</v>
      </c>
      <c r="M262" s="218">
        <f t="shared" si="75"/>
        <v>100</v>
      </c>
    </row>
    <row r="263" spans="1:13" s="6" customFormat="1" ht="15.75" customHeight="1">
      <c r="A263" s="138" t="s">
        <v>389</v>
      </c>
      <c r="B263" s="99" t="s">
        <v>197</v>
      </c>
      <c r="C263" s="108" t="s">
        <v>387</v>
      </c>
      <c r="D263" s="108" t="s">
        <v>347</v>
      </c>
      <c r="E263" s="111" t="s">
        <v>187</v>
      </c>
      <c r="F263" s="108"/>
      <c r="G263" s="112">
        <f t="shared" si="76"/>
        <v>43.2</v>
      </c>
      <c r="H263" s="112">
        <f t="shared" si="76"/>
        <v>0</v>
      </c>
      <c r="I263" s="112">
        <f t="shared" si="76"/>
        <v>43.2</v>
      </c>
      <c r="J263" s="112">
        <f t="shared" si="76"/>
        <v>0</v>
      </c>
      <c r="K263" s="293">
        <f t="shared" si="76"/>
        <v>129.6</v>
      </c>
      <c r="L263" s="293">
        <f t="shared" si="76"/>
        <v>129.6</v>
      </c>
      <c r="M263" s="216">
        <f t="shared" si="75"/>
        <v>100</v>
      </c>
    </row>
    <row r="264" spans="1:13" ht="15.75" customHeight="1">
      <c r="A264" s="253" t="s">
        <v>281</v>
      </c>
      <c r="B264" s="99" t="s">
        <v>197</v>
      </c>
      <c r="C264" s="71" t="s">
        <v>387</v>
      </c>
      <c r="D264" s="71" t="s">
        <v>347</v>
      </c>
      <c r="E264" s="141" t="s">
        <v>187</v>
      </c>
      <c r="F264" s="71" t="s">
        <v>282</v>
      </c>
      <c r="G264" s="167">
        <f>G266</f>
        <v>43.2</v>
      </c>
      <c r="H264" s="167">
        <f>H266</f>
        <v>0</v>
      </c>
      <c r="I264" s="167">
        <f>I266</f>
        <v>43.2</v>
      </c>
      <c r="J264" s="167">
        <f>J266</f>
        <v>0</v>
      </c>
      <c r="K264" s="294">
        <f>K266</f>
        <v>129.6</v>
      </c>
      <c r="L264" s="294">
        <f>L265</f>
        <v>129.6</v>
      </c>
      <c r="M264" s="216">
        <f t="shared" si="75"/>
        <v>100</v>
      </c>
    </row>
    <row r="265" spans="1:13" ht="15.75" customHeight="1">
      <c r="A265" s="253" t="s">
        <v>334</v>
      </c>
      <c r="B265" s="99" t="s">
        <v>197</v>
      </c>
      <c r="C265" s="71" t="s">
        <v>387</v>
      </c>
      <c r="D265" s="71" t="s">
        <v>347</v>
      </c>
      <c r="E265" s="141" t="s">
        <v>187</v>
      </c>
      <c r="F265" s="71" t="s">
        <v>96</v>
      </c>
      <c r="G265" s="167">
        <f>G266</f>
        <v>43.2</v>
      </c>
      <c r="H265" s="167">
        <f>H266</f>
        <v>0</v>
      </c>
      <c r="I265" s="167">
        <f>I266</f>
        <v>43.2</v>
      </c>
      <c r="J265" s="167">
        <f>J266</f>
        <v>0</v>
      </c>
      <c r="K265" s="294">
        <f>K266</f>
        <v>129.6</v>
      </c>
      <c r="L265" s="294">
        <f>L266</f>
        <v>129.6</v>
      </c>
      <c r="M265" s="216">
        <f t="shared" si="75"/>
        <v>100</v>
      </c>
    </row>
    <row r="266" spans="1:13" ht="13.5" customHeight="1">
      <c r="A266" s="367" t="s">
        <v>27</v>
      </c>
      <c r="B266" s="341" t="s">
        <v>197</v>
      </c>
      <c r="C266" s="342" t="s">
        <v>387</v>
      </c>
      <c r="D266" s="342" t="s">
        <v>347</v>
      </c>
      <c r="E266" s="343" t="s">
        <v>187</v>
      </c>
      <c r="F266" s="342" t="s">
        <v>390</v>
      </c>
      <c r="G266" s="254">
        <v>43.2</v>
      </c>
      <c r="H266" s="254"/>
      <c r="I266" s="254">
        <f>G266+H266</f>
        <v>43.2</v>
      </c>
      <c r="J266" s="254"/>
      <c r="K266" s="339">
        <v>129.6</v>
      </c>
      <c r="L266" s="339">
        <v>129.6</v>
      </c>
      <c r="M266" s="216">
        <f t="shared" si="75"/>
        <v>100</v>
      </c>
    </row>
    <row r="267" spans="1:13" s="19" customFormat="1" ht="14.25" customHeight="1">
      <c r="A267" s="45" t="s">
        <v>383</v>
      </c>
      <c r="B267" s="98" t="s">
        <v>197</v>
      </c>
      <c r="C267" s="88" t="s">
        <v>385</v>
      </c>
      <c r="D267" s="88"/>
      <c r="E267" s="133"/>
      <c r="F267" s="88"/>
      <c r="G267" s="90">
        <f aca="true" t="shared" si="77" ref="G267:L268">G268</f>
        <v>318.75</v>
      </c>
      <c r="H267" s="90">
        <f t="shared" si="77"/>
        <v>0</v>
      </c>
      <c r="I267" s="90">
        <f t="shared" si="77"/>
        <v>318.75</v>
      </c>
      <c r="J267" s="90">
        <f t="shared" si="77"/>
        <v>0</v>
      </c>
      <c r="K267" s="333">
        <f t="shared" si="77"/>
        <v>214.27054</v>
      </c>
      <c r="L267" s="333">
        <f t="shared" si="77"/>
        <v>214.27054</v>
      </c>
      <c r="M267" s="217">
        <f t="shared" si="75"/>
        <v>100</v>
      </c>
    </row>
    <row r="268" spans="1:13" s="19" customFormat="1" ht="14.25" customHeight="1">
      <c r="A268" s="34" t="s">
        <v>384</v>
      </c>
      <c r="B268" s="99" t="s">
        <v>197</v>
      </c>
      <c r="C268" s="71" t="s">
        <v>385</v>
      </c>
      <c r="D268" s="71" t="s">
        <v>348</v>
      </c>
      <c r="E268" s="141"/>
      <c r="F268" s="71"/>
      <c r="G268" s="167">
        <f t="shared" si="77"/>
        <v>318.75</v>
      </c>
      <c r="H268" s="167">
        <f t="shared" si="77"/>
        <v>0</v>
      </c>
      <c r="I268" s="167">
        <f t="shared" si="77"/>
        <v>318.75</v>
      </c>
      <c r="J268" s="167">
        <f t="shared" si="77"/>
        <v>0</v>
      </c>
      <c r="K268" s="294">
        <f t="shared" si="77"/>
        <v>214.27054</v>
      </c>
      <c r="L268" s="294">
        <f t="shared" si="77"/>
        <v>214.27054</v>
      </c>
      <c r="M268" s="216">
        <f t="shared" si="75"/>
        <v>100</v>
      </c>
    </row>
    <row r="269" spans="1:13" s="117" customFormat="1" ht="29.25" customHeight="1">
      <c r="A269" s="255" t="s">
        <v>234</v>
      </c>
      <c r="B269" s="107" t="s">
        <v>197</v>
      </c>
      <c r="C269" s="108" t="s">
        <v>385</v>
      </c>
      <c r="D269" s="108" t="s">
        <v>348</v>
      </c>
      <c r="E269" s="111" t="s">
        <v>169</v>
      </c>
      <c r="F269" s="108"/>
      <c r="G269" s="112">
        <f aca="true" t="shared" si="78" ref="G269:L269">G270+G274</f>
        <v>318.75</v>
      </c>
      <c r="H269" s="112">
        <f t="shared" si="78"/>
        <v>0</v>
      </c>
      <c r="I269" s="112">
        <f t="shared" si="78"/>
        <v>318.75</v>
      </c>
      <c r="J269" s="112">
        <f t="shared" si="78"/>
        <v>0</v>
      </c>
      <c r="K269" s="293">
        <f t="shared" si="78"/>
        <v>214.27054</v>
      </c>
      <c r="L269" s="293">
        <f t="shared" si="78"/>
        <v>214.27054</v>
      </c>
      <c r="M269" s="218">
        <f t="shared" si="75"/>
        <v>100</v>
      </c>
    </row>
    <row r="270" spans="1:13" s="6" customFormat="1" ht="29.25" customHeight="1">
      <c r="A270" s="155" t="s">
        <v>283</v>
      </c>
      <c r="B270" s="107" t="s">
        <v>197</v>
      </c>
      <c r="C270" s="108" t="s">
        <v>385</v>
      </c>
      <c r="D270" s="108" t="s">
        <v>348</v>
      </c>
      <c r="E270" s="111" t="s">
        <v>284</v>
      </c>
      <c r="F270" s="108"/>
      <c r="G270" s="112">
        <f aca="true" t="shared" si="79" ref="G270:L272">G271</f>
        <v>318.75</v>
      </c>
      <c r="H270" s="112">
        <f t="shared" si="79"/>
        <v>0</v>
      </c>
      <c r="I270" s="112">
        <f t="shared" si="79"/>
        <v>318.75</v>
      </c>
      <c r="J270" s="112">
        <f t="shared" si="79"/>
        <v>0</v>
      </c>
      <c r="K270" s="293">
        <f t="shared" si="79"/>
        <v>214.27054</v>
      </c>
      <c r="L270" s="293">
        <f t="shared" si="79"/>
        <v>214.27054</v>
      </c>
      <c r="M270" s="216">
        <f t="shared" si="75"/>
        <v>100</v>
      </c>
    </row>
    <row r="271" spans="1:13" s="6" customFormat="1" ht="29.25" customHeight="1">
      <c r="A271" s="70" t="s">
        <v>258</v>
      </c>
      <c r="B271" s="99" t="s">
        <v>197</v>
      </c>
      <c r="C271" s="71" t="s">
        <v>385</v>
      </c>
      <c r="D271" s="71" t="s">
        <v>348</v>
      </c>
      <c r="E271" s="141" t="s">
        <v>284</v>
      </c>
      <c r="F271" s="71" t="s">
        <v>259</v>
      </c>
      <c r="G271" s="167">
        <f t="shared" si="79"/>
        <v>318.75</v>
      </c>
      <c r="H271" s="167">
        <f t="shared" si="79"/>
        <v>0</v>
      </c>
      <c r="I271" s="167">
        <f t="shared" si="79"/>
        <v>318.75</v>
      </c>
      <c r="J271" s="167">
        <f t="shared" si="79"/>
        <v>0</v>
      </c>
      <c r="K271" s="294">
        <f t="shared" si="79"/>
        <v>214.27054</v>
      </c>
      <c r="L271" s="294">
        <f t="shared" si="79"/>
        <v>214.27054</v>
      </c>
      <c r="M271" s="216">
        <f t="shared" si="75"/>
        <v>100</v>
      </c>
    </row>
    <row r="272" spans="1:13" s="6" customFormat="1" ht="29.25" customHeight="1">
      <c r="A272" s="34" t="s">
        <v>260</v>
      </c>
      <c r="B272" s="99" t="s">
        <v>197</v>
      </c>
      <c r="C272" s="71" t="s">
        <v>385</v>
      </c>
      <c r="D272" s="71" t="s">
        <v>348</v>
      </c>
      <c r="E272" s="141" t="s">
        <v>284</v>
      </c>
      <c r="F272" s="71" t="s">
        <v>223</v>
      </c>
      <c r="G272" s="167">
        <f t="shared" si="79"/>
        <v>318.75</v>
      </c>
      <c r="H272" s="167">
        <f t="shared" si="79"/>
        <v>0</v>
      </c>
      <c r="I272" s="167">
        <f t="shared" si="79"/>
        <v>318.75</v>
      </c>
      <c r="J272" s="167">
        <f t="shared" si="79"/>
        <v>0</v>
      </c>
      <c r="K272" s="294">
        <f t="shared" si="79"/>
        <v>214.27054</v>
      </c>
      <c r="L272" s="294">
        <f t="shared" si="79"/>
        <v>214.27054</v>
      </c>
      <c r="M272" s="216">
        <f t="shared" si="75"/>
        <v>100</v>
      </c>
    </row>
    <row r="273" spans="1:13" s="6" customFormat="1" ht="29.25" customHeight="1">
      <c r="A273" s="340" t="s">
        <v>25</v>
      </c>
      <c r="B273" s="341" t="s">
        <v>197</v>
      </c>
      <c r="C273" s="342" t="s">
        <v>385</v>
      </c>
      <c r="D273" s="342" t="s">
        <v>348</v>
      </c>
      <c r="E273" s="343" t="s">
        <v>284</v>
      </c>
      <c r="F273" s="342" t="s">
        <v>365</v>
      </c>
      <c r="G273" s="167">
        <v>318.75</v>
      </c>
      <c r="H273" s="167"/>
      <c r="I273" s="167">
        <f>G273+H273</f>
        <v>318.75</v>
      </c>
      <c r="J273" s="167"/>
      <c r="K273" s="294">
        <v>214.27054</v>
      </c>
      <c r="L273" s="294">
        <v>214.27054</v>
      </c>
      <c r="M273" s="216">
        <f t="shared" si="75"/>
        <v>100</v>
      </c>
    </row>
    <row r="274" spans="1:13" s="6" customFormat="1" ht="57" customHeight="1" hidden="1">
      <c r="A274" s="118" t="s">
        <v>285</v>
      </c>
      <c r="B274" s="99" t="s">
        <v>96</v>
      </c>
      <c r="C274" s="108" t="s">
        <v>385</v>
      </c>
      <c r="D274" s="108" t="s">
        <v>348</v>
      </c>
      <c r="E274" s="111" t="s">
        <v>286</v>
      </c>
      <c r="F274" s="111"/>
      <c r="G274" s="112">
        <f aca="true" t="shared" si="80" ref="G274:L276">G275</f>
        <v>0</v>
      </c>
      <c r="H274" s="112">
        <f t="shared" si="80"/>
        <v>0</v>
      </c>
      <c r="I274" s="112">
        <f t="shared" si="80"/>
        <v>0</v>
      </c>
      <c r="J274" s="112">
        <f t="shared" si="80"/>
        <v>0</v>
      </c>
      <c r="K274" s="293">
        <f t="shared" si="80"/>
        <v>0</v>
      </c>
      <c r="L274" s="293">
        <f t="shared" si="80"/>
        <v>0</v>
      </c>
      <c r="M274" s="216"/>
    </row>
    <row r="275" spans="1:13" s="6" customFormat="1" ht="29.25" customHeight="1" hidden="1">
      <c r="A275" s="70" t="s">
        <v>258</v>
      </c>
      <c r="B275" s="99" t="s">
        <v>96</v>
      </c>
      <c r="C275" s="71" t="s">
        <v>385</v>
      </c>
      <c r="D275" s="71" t="s">
        <v>348</v>
      </c>
      <c r="E275" s="141" t="s">
        <v>286</v>
      </c>
      <c r="F275" s="71" t="s">
        <v>259</v>
      </c>
      <c r="G275" s="112">
        <f t="shared" si="80"/>
        <v>0</v>
      </c>
      <c r="H275" s="112">
        <f t="shared" si="80"/>
        <v>0</v>
      </c>
      <c r="I275" s="112">
        <f t="shared" si="80"/>
        <v>0</v>
      </c>
      <c r="J275" s="112">
        <f t="shared" si="80"/>
        <v>0</v>
      </c>
      <c r="K275" s="294">
        <f t="shared" si="80"/>
        <v>0</v>
      </c>
      <c r="L275" s="294">
        <f t="shared" si="80"/>
        <v>0</v>
      </c>
      <c r="M275" s="216"/>
    </row>
    <row r="276" spans="1:13" s="6" customFormat="1" ht="29.25" customHeight="1" hidden="1">
      <c r="A276" s="34" t="s">
        <v>260</v>
      </c>
      <c r="B276" s="99" t="s">
        <v>96</v>
      </c>
      <c r="C276" s="71" t="s">
        <v>385</v>
      </c>
      <c r="D276" s="71" t="s">
        <v>348</v>
      </c>
      <c r="E276" s="141" t="s">
        <v>286</v>
      </c>
      <c r="F276" s="71" t="s">
        <v>223</v>
      </c>
      <c r="G276" s="112">
        <f t="shared" si="80"/>
        <v>0</v>
      </c>
      <c r="H276" s="112">
        <f t="shared" si="80"/>
        <v>0</v>
      </c>
      <c r="I276" s="112">
        <f t="shared" si="80"/>
        <v>0</v>
      </c>
      <c r="J276" s="112">
        <f t="shared" si="80"/>
        <v>0</v>
      </c>
      <c r="K276" s="294">
        <f t="shared" si="80"/>
        <v>0</v>
      </c>
      <c r="L276" s="294">
        <f t="shared" si="80"/>
        <v>0</v>
      </c>
      <c r="M276" s="216"/>
    </row>
    <row r="277" spans="1:13" s="6" customFormat="1" ht="29.25" customHeight="1" hidden="1">
      <c r="A277" s="340" t="s">
        <v>25</v>
      </c>
      <c r="B277" s="341" t="s">
        <v>96</v>
      </c>
      <c r="C277" s="342" t="s">
        <v>385</v>
      </c>
      <c r="D277" s="342" t="s">
        <v>348</v>
      </c>
      <c r="E277" s="343" t="s">
        <v>286</v>
      </c>
      <c r="F277" s="342" t="s">
        <v>365</v>
      </c>
      <c r="G277" s="112"/>
      <c r="H277" s="112"/>
      <c r="I277" s="112">
        <f>G277+H277</f>
        <v>0</v>
      </c>
      <c r="J277" s="112"/>
      <c r="K277" s="294">
        <v>0</v>
      </c>
      <c r="L277" s="294">
        <v>0</v>
      </c>
      <c r="M277" s="216"/>
    </row>
    <row r="278" spans="1:13" s="19" customFormat="1" ht="39" customHeight="1">
      <c r="A278" s="257" t="s">
        <v>391</v>
      </c>
      <c r="B278" s="98" t="s">
        <v>197</v>
      </c>
      <c r="C278" s="88" t="s">
        <v>394</v>
      </c>
      <c r="D278" s="88"/>
      <c r="E278" s="133"/>
      <c r="F278" s="88"/>
      <c r="G278" s="89">
        <f aca="true" t="shared" si="81" ref="G278:L278">G279</f>
        <v>409.1</v>
      </c>
      <c r="H278" s="89">
        <f t="shared" si="81"/>
        <v>0</v>
      </c>
      <c r="I278" s="89">
        <f t="shared" si="81"/>
        <v>409.1</v>
      </c>
      <c r="J278" s="89">
        <f t="shared" si="81"/>
        <v>0</v>
      </c>
      <c r="K278" s="335">
        <f t="shared" si="81"/>
        <v>703.8</v>
      </c>
      <c r="L278" s="335">
        <f t="shared" si="81"/>
        <v>703.8</v>
      </c>
      <c r="M278" s="217">
        <f t="shared" si="75"/>
        <v>100</v>
      </c>
    </row>
    <row r="279" spans="1:13" s="19" customFormat="1" ht="15.75" customHeight="1">
      <c r="A279" s="70" t="s">
        <v>392</v>
      </c>
      <c r="B279" s="99" t="s">
        <v>197</v>
      </c>
      <c r="C279" s="71" t="s">
        <v>394</v>
      </c>
      <c r="D279" s="71" t="s">
        <v>350</v>
      </c>
      <c r="E279" s="141"/>
      <c r="F279" s="71"/>
      <c r="G279" s="167">
        <f>G281+G284+G287</f>
        <v>409.1</v>
      </c>
      <c r="H279" s="167">
        <f>H281+H284+H287</f>
        <v>0</v>
      </c>
      <c r="I279" s="167">
        <f>I281+I284+I287</f>
        <v>409.1</v>
      </c>
      <c r="J279" s="167">
        <f>J281+J284+J287</f>
        <v>0</v>
      </c>
      <c r="K279" s="294">
        <f>K281+K284+K287+K290+K293+K296</f>
        <v>703.8</v>
      </c>
      <c r="L279" s="294">
        <f>L281+L284+L287+L290+L293+L296</f>
        <v>703.8</v>
      </c>
      <c r="M279" s="216">
        <f t="shared" si="75"/>
        <v>100</v>
      </c>
    </row>
    <row r="280" spans="1:13" ht="27.75" customHeight="1">
      <c r="A280" s="255" t="s">
        <v>234</v>
      </c>
      <c r="B280" s="107" t="s">
        <v>197</v>
      </c>
      <c r="C280" s="108" t="s">
        <v>394</v>
      </c>
      <c r="D280" s="108" t="s">
        <v>350</v>
      </c>
      <c r="E280" s="111" t="s">
        <v>169</v>
      </c>
      <c r="F280" s="71"/>
      <c r="G280" s="167">
        <f>G281+G284+G287</f>
        <v>409.1</v>
      </c>
      <c r="H280" s="167">
        <f>H281+H284+H287</f>
        <v>0</v>
      </c>
      <c r="I280" s="167">
        <f>I281+I284+I287</f>
        <v>409.1</v>
      </c>
      <c r="J280" s="167">
        <f>J281+J284+J287</f>
        <v>0</v>
      </c>
      <c r="K280" s="294">
        <f>K281+K284+K287+K290+K293+K296</f>
        <v>703.8</v>
      </c>
      <c r="L280" s="294">
        <f>L281+L284+L287+L290+L293+L296</f>
        <v>703.8</v>
      </c>
      <c r="M280" s="216">
        <f t="shared" si="75"/>
        <v>100</v>
      </c>
    </row>
    <row r="281" spans="1:13" s="6" customFormat="1" ht="40.5" customHeight="1">
      <c r="A281" s="109" t="s">
        <v>193</v>
      </c>
      <c r="B281" s="107" t="s">
        <v>197</v>
      </c>
      <c r="C281" s="108" t="s">
        <v>394</v>
      </c>
      <c r="D281" s="108" t="s">
        <v>350</v>
      </c>
      <c r="E281" s="111" t="s">
        <v>188</v>
      </c>
      <c r="F281" s="108"/>
      <c r="G281" s="112">
        <f aca="true" t="shared" si="82" ref="G281:L281">G283</f>
        <v>188.4</v>
      </c>
      <c r="H281" s="112">
        <f t="shared" si="82"/>
        <v>0</v>
      </c>
      <c r="I281" s="112">
        <f t="shared" si="82"/>
        <v>188.4</v>
      </c>
      <c r="J281" s="112">
        <f t="shared" si="82"/>
        <v>0</v>
      </c>
      <c r="K281" s="293">
        <f t="shared" si="82"/>
        <v>273.2</v>
      </c>
      <c r="L281" s="293">
        <f t="shared" si="82"/>
        <v>273.2</v>
      </c>
      <c r="M281" s="216">
        <f t="shared" si="75"/>
        <v>100</v>
      </c>
    </row>
    <row r="282" spans="1:13" ht="15" customHeight="1">
      <c r="A282" s="70" t="s">
        <v>335</v>
      </c>
      <c r="B282" s="99" t="s">
        <v>197</v>
      </c>
      <c r="C282" s="71" t="s">
        <v>394</v>
      </c>
      <c r="D282" s="71" t="s">
        <v>350</v>
      </c>
      <c r="E282" s="141" t="s">
        <v>188</v>
      </c>
      <c r="F282" s="71" t="s">
        <v>336</v>
      </c>
      <c r="G282" s="167">
        <f aca="true" t="shared" si="83" ref="G282:L282">G283</f>
        <v>188.4</v>
      </c>
      <c r="H282" s="167">
        <f t="shared" si="83"/>
        <v>0</v>
      </c>
      <c r="I282" s="167">
        <f t="shared" si="83"/>
        <v>188.4</v>
      </c>
      <c r="J282" s="167">
        <f t="shared" si="83"/>
        <v>0</v>
      </c>
      <c r="K282" s="294">
        <f t="shared" si="83"/>
        <v>273.2</v>
      </c>
      <c r="L282" s="294">
        <f t="shared" si="83"/>
        <v>273.2</v>
      </c>
      <c r="M282" s="216">
        <f t="shared" si="75"/>
        <v>100</v>
      </c>
    </row>
    <row r="283" spans="1:13" ht="16.5" customHeight="1">
      <c r="A283" s="70" t="s">
        <v>95</v>
      </c>
      <c r="B283" s="99" t="s">
        <v>197</v>
      </c>
      <c r="C283" s="71" t="s">
        <v>394</v>
      </c>
      <c r="D283" s="71" t="s">
        <v>350</v>
      </c>
      <c r="E283" s="141" t="s">
        <v>188</v>
      </c>
      <c r="F283" s="71" t="s">
        <v>359</v>
      </c>
      <c r="G283" s="167">
        <v>188.4</v>
      </c>
      <c r="H283" s="167"/>
      <c r="I283" s="167">
        <f>G283+H283</f>
        <v>188.4</v>
      </c>
      <c r="J283" s="167"/>
      <c r="K283" s="294">
        <v>273.2</v>
      </c>
      <c r="L283" s="294">
        <v>273.2</v>
      </c>
      <c r="M283" s="216">
        <f t="shared" si="75"/>
        <v>100</v>
      </c>
    </row>
    <row r="284" spans="1:13" s="6" customFormat="1" ht="30.75" customHeight="1" hidden="1">
      <c r="A284" s="109" t="s">
        <v>117</v>
      </c>
      <c r="B284" s="107" t="s">
        <v>197</v>
      </c>
      <c r="C284" s="108" t="s">
        <v>394</v>
      </c>
      <c r="D284" s="108" t="s">
        <v>350</v>
      </c>
      <c r="E284" s="111" t="s">
        <v>189</v>
      </c>
      <c r="F284" s="108"/>
      <c r="G284" s="112">
        <f aca="true" t="shared" si="84" ref="G284:L284">G286</f>
        <v>183.4</v>
      </c>
      <c r="H284" s="112">
        <f t="shared" si="84"/>
        <v>0</v>
      </c>
      <c r="I284" s="112">
        <f t="shared" si="84"/>
        <v>183.4</v>
      </c>
      <c r="J284" s="112">
        <f t="shared" si="84"/>
        <v>0</v>
      </c>
      <c r="K284" s="293">
        <f t="shared" si="84"/>
        <v>0</v>
      </c>
      <c r="L284" s="293">
        <f t="shared" si="84"/>
        <v>0</v>
      </c>
      <c r="M284" s="216" t="e">
        <f t="shared" si="75"/>
        <v>#DIV/0!</v>
      </c>
    </row>
    <row r="285" spans="1:13" s="6" customFormat="1" ht="15.75" customHeight="1" hidden="1">
      <c r="A285" s="70" t="s">
        <v>335</v>
      </c>
      <c r="B285" s="99" t="s">
        <v>197</v>
      </c>
      <c r="C285" s="71" t="s">
        <v>394</v>
      </c>
      <c r="D285" s="71" t="s">
        <v>350</v>
      </c>
      <c r="E285" s="141" t="s">
        <v>189</v>
      </c>
      <c r="F285" s="71" t="s">
        <v>336</v>
      </c>
      <c r="G285" s="112">
        <f aca="true" t="shared" si="85" ref="G285:L285">G286</f>
        <v>183.4</v>
      </c>
      <c r="H285" s="112">
        <f t="shared" si="85"/>
        <v>0</v>
      </c>
      <c r="I285" s="112">
        <f t="shared" si="85"/>
        <v>183.4</v>
      </c>
      <c r="J285" s="112">
        <f t="shared" si="85"/>
        <v>0</v>
      </c>
      <c r="K285" s="295">
        <f t="shared" si="85"/>
        <v>0</v>
      </c>
      <c r="L285" s="289">
        <f t="shared" si="85"/>
        <v>0</v>
      </c>
      <c r="M285" s="216" t="e">
        <f t="shared" si="75"/>
        <v>#DIV/0!</v>
      </c>
    </row>
    <row r="286" spans="1:13" ht="17.25" customHeight="1" hidden="1">
      <c r="A286" s="70" t="s">
        <v>95</v>
      </c>
      <c r="B286" s="99" t="s">
        <v>197</v>
      </c>
      <c r="C286" s="71" t="s">
        <v>394</v>
      </c>
      <c r="D286" s="71" t="s">
        <v>350</v>
      </c>
      <c r="E286" s="141" t="s">
        <v>189</v>
      </c>
      <c r="F286" s="71" t="s">
        <v>359</v>
      </c>
      <c r="G286" s="167">
        <v>183.4</v>
      </c>
      <c r="H286" s="167"/>
      <c r="I286" s="167">
        <f>G286+H286</f>
        <v>183.4</v>
      </c>
      <c r="J286" s="167"/>
      <c r="K286" s="174">
        <v>0</v>
      </c>
      <c r="L286" s="281">
        <v>0</v>
      </c>
      <c r="M286" s="216" t="e">
        <f t="shared" si="75"/>
        <v>#DIV/0!</v>
      </c>
    </row>
    <row r="287" spans="1:13" s="6" customFormat="1" ht="28.5" customHeight="1">
      <c r="A287" s="109" t="s">
        <v>194</v>
      </c>
      <c r="B287" s="107" t="s">
        <v>197</v>
      </c>
      <c r="C287" s="108" t="s">
        <v>394</v>
      </c>
      <c r="D287" s="108" t="s">
        <v>350</v>
      </c>
      <c r="E287" s="111" t="s">
        <v>190</v>
      </c>
      <c r="F287" s="108"/>
      <c r="G287" s="112">
        <f aca="true" t="shared" si="86" ref="G287:L287">G289</f>
        <v>37.3</v>
      </c>
      <c r="H287" s="112">
        <f t="shared" si="86"/>
        <v>0</v>
      </c>
      <c r="I287" s="112">
        <f t="shared" si="86"/>
        <v>37.3</v>
      </c>
      <c r="J287" s="112">
        <f t="shared" si="86"/>
        <v>0</v>
      </c>
      <c r="K287" s="295">
        <f t="shared" si="86"/>
        <v>42.3</v>
      </c>
      <c r="L287" s="289">
        <f t="shared" si="86"/>
        <v>42.3</v>
      </c>
      <c r="M287" s="216">
        <f t="shared" si="75"/>
        <v>100</v>
      </c>
    </row>
    <row r="288" spans="1:13" s="6" customFormat="1" ht="15" customHeight="1">
      <c r="A288" s="70" t="s">
        <v>335</v>
      </c>
      <c r="B288" s="99" t="s">
        <v>197</v>
      </c>
      <c r="C288" s="71" t="s">
        <v>394</v>
      </c>
      <c r="D288" s="71" t="s">
        <v>350</v>
      </c>
      <c r="E288" s="141" t="s">
        <v>190</v>
      </c>
      <c r="F288" s="71" t="s">
        <v>336</v>
      </c>
      <c r="G288" s="112">
        <f aca="true" t="shared" si="87" ref="G288:L288">G289</f>
        <v>37.3</v>
      </c>
      <c r="H288" s="112">
        <f t="shared" si="87"/>
        <v>0</v>
      </c>
      <c r="I288" s="112">
        <f t="shared" si="87"/>
        <v>37.3</v>
      </c>
      <c r="J288" s="112">
        <f t="shared" si="87"/>
        <v>0</v>
      </c>
      <c r="K288" s="295">
        <f t="shared" si="87"/>
        <v>42.3</v>
      </c>
      <c r="L288" s="289">
        <f t="shared" si="87"/>
        <v>42.3</v>
      </c>
      <c r="M288" s="216">
        <f t="shared" si="75"/>
        <v>100</v>
      </c>
    </row>
    <row r="289" spans="1:13" ht="17.25" customHeight="1">
      <c r="A289" s="70" t="s">
        <v>95</v>
      </c>
      <c r="B289" s="99" t="s">
        <v>197</v>
      </c>
      <c r="C289" s="71" t="s">
        <v>394</v>
      </c>
      <c r="D289" s="71" t="s">
        <v>350</v>
      </c>
      <c r="E289" s="141" t="s">
        <v>190</v>
      </c>
      <c r="F289" s="71" t="s">
        <v>359</v>
      </c>
      <c r="G289" s="167">
        <v>37.3</v>
      </c>
      <c r="H289" s="167"/>
      <c r="I289" s="167">
        <f>G289+H289</f>
        <v>37.3</v>
      </c>
      <c r="J289" s="167"/>
      <c r="K289" s="174">
        <v>42.3</v>
      </c>
      <c r="L289" s="281">
        <v>42.3</v>
      </c>
      <c r="M289" s="216">
        <f t="shared" si="75"/>
        <v>100</v>
      </c>
    </row>
    <row r="290" spans="1:13" ht="51.75" customHeight="1">
      <c r="A290" s="155" t="s">
        <v>546</v>
      </c>
      <c r="B290" s="107" t="s">
        <v>197</v>
      </c>
      <c r="C290" s="108" t="s">
        <v>394</v>
      </c>
      <c r="D290" s="108" t="s">
        <v>350</v>
      </c>
      <c r="E290" s="111" t="s">
        <v>547</v>
      </c>
      <c r="F290" s="71"/>
      <c r="G290" s="167"/>
      <c r="H290" s="167"/>
      <c r="I290" s="167"/>
      <c r="J290" s="167"/>
      <c r="K290" s="295">
        <f>K291</f>
        <v>20.2</v>
      </c>
      <c r="L290" s="295">
        <f>L291</f>
        <v>20.2</v>
      </c>
      <c r="M290" s="216">
        <f t="shared" si="75"/>
        <v>100</v>
      </c>
    </row>
    <row r="291" spans="1:13" ht="17.25" customHeight="1">
      <c r="A291" s="70" t="s">
        <v>335</v>
      </c>
      <c r="B291" s="99" t="s">
        <v>197</v>
      </c>
      <c r="C291" s="71" t="s">
        <v>394</v>
      </c>
      <c r="D291" s="71" t="s">
        <v>350</v>
      </c>
      <c r="E291" s="141" t="s">
        <v>547</v>
      </c>
      <c r="F291" s="71" t="s">
        <v>336</v>
      </c>
      <c r="G291" s="167"/>
      <c r="H291" s="167"/>
      <c r="I291" s="167"/>
      <c r="J291" s="167"/>
      <c r="K291" s="174">
        <f>K292</f>
        <v>20.2</v>
      </c>
      <c r="L291" s="174">
        <f>L292</f>
        <v>20.2</v>
      </c>
      <c r="M291" s="216">
        <f t="shared" si="75"/>
        <v>100</v>
      </c>
    </row>
    <row r="292" spans="1:13" ht="17.25" customHeight="1">
      <c r="A292" s="70" t="s">
        <v>95</v>
      </c>
      <c r="B292" s="99" t="s">
        <v>197</v>
      </c>
      <c r="C292" s="71" t="s">
        <v>394</v>
      </c>
      <c r="D292" s="71" t="s">
        <v>350</v>
      </c>
      <c r="E292" s="141" t="s">
        <v>547</v>
      </c>
      <c r="F292" s="71" t="s">
        <v>359</v>
      </c>
      <c r="G292" s="167"/>
      <c r="H292" s="167"/>
      <c r="I292" s="167"/>
      <c r="J292" s="167"/>
      <c r="K292" s="174">
        <v>20.2</v>
      </c>
      <c r="L292" s="281">
        <v>20.2</v>
      </c>
      <c r="M292" s="216">
        <f t="shared" si="75"/>
        <v>100</v>
      </c>
    </row>
    <row r="293" spans="1:13" ht="54" customHeight="1">
      <c r="A293" s="370" t="s">
        <v>548</v>
      </c>
      <c r="B293" s="107" t="s">
        <v>197</v>
      </c>
      <c r="C293" s="108" t="s">
        <v>394</v>
      </c>
      <c r="D293" s="108" t="s">
        <v>350</v>
      </c>
      <c r="E293" s="111" t="s">
        <v>549</v>
      </c>
      <c r="F293" s="71"/>
      <c r="G293" s="167"/>
      <c r="H293" s="167"/>
      <c r="I293" s="167"/>
      <c r="J293" s="167"/>
      <c r="K293" s="295">
        <f>K294</f>
        <v>24</v>
      </c>
      <c r="L293" s="295">
        <f>L294</f>
        <v>24</v>
      </c>
      <c r="M293" s="216">
        <f t="shared" si="75"/>
        <v>100</v>
      </c>
    </row>
    <row r="294" spans="1:13" ht="17.25" customHeight="1">
      <c r="A294" s="70" t="s">
        <v>335</v>
      </c>
      <c r="B294" s="99" t="s">
        <v>197</v>
      </c>
      <c r="C294" s="71" t="s">
        <v>394</v>
      </c>
      <c r="D294" s="71" t="s">
        <v>350</v>
      </c>
      <c r="E294" s="141" t="s">
        <v>549</v>
      </c>
      <c r="F294" s="71" t="s">
        <v>336</v>
      </c>
      <c r="G294" s="167"/>
      <c r="H294" s="167"/>
      <c r="I294" s="167"/>
      <c r="J294" s="167"/>
      <c r="K294" s="174">
        <f>K295</f>
        <v>24</v>
      </c>
      <c r="L294" s="174">
        <f>L295</f>
        <v>24</v>
      </c>
      <c r="M294" s="216">
        <f t="shared" si="75"/>
        <v>100</v>
      </c>
    </row>
    <row r="295" spans="1:13" ht="17.25" customHeight="1">
      <c r="A295" s="70" t="s">
        <v>95</v>
      </c>
      <c r="B295" s="99" t="s">
        <v>197</v>
      </c>
      <c r="C295" s="71" t="s">
        <v>394</v>
      </c>
      <c r="D295" s="71" t="s">
        <v>350</v>
      </c>
      <c r="E295" s="141" t="s">
        <v>549</v>
      </c>
      <c r="F295" s="71" t="s">
        <v>359</v>
      </c>
      <c r="G295" s="167"/>
      <c r="H295" s="167"/>
      <c r="I295" s="167"/>
      <c r="J295" s="167"/>
      <c r="K295" s="174">
        <v>24</v>
      </c>
      <c r="L295" s="281">
        <v>24</v>
      </c>
      <c r="M295" s="216">
        <f t="shared" si="75"/>
        <v>100</v>
      </c>
    </row>
    <row r="296" spans="1:13" ht="136.5" customHeight="1">
      <c r="A296" s="371" t="s">
        <v>551</v>
      </c>
      <c r="B296" s="107" t="s">
        <v>197</v>
      </c>
      <c r="C296" s="108" t="s">
        <v>394</v>
      </c>
      <c r="D296" s="108" t="s">
        <v>350</v>
      </c>
      <c r="E296" s="111" t="s">
        <v>550</v>
      </c>
      <c r="F296" s="71"/>
      <c r="G296" s="167"/>
      <c r="H296" s="167"/>
      <c r="I296" s="167"/>
      <c r="J296" s="167"/>
      <c r="K296" s="174">
        <f>K297</f>
        <v>344.1</v>
      </c>
      <c r="L296" s="174">
        <f>L297</f>
        <v>344.1</v>
      </c>
      <c r="M296" s="216">
        <f t="shared" si="75"/>
        <v>100</v>
      </c>
    </row>
    <row r="297" spans="1:13" ht="17.25" customHeight="1">
      <c r="A297" s="70" t="s">
        <v>335</v>
      </c>
      <c r="B297" s="99" t="s">
        <v>197</v>
      </c>
      <c r="C297" s="71" t="s">
        <v>394</v>
      </c>
      <c r="D297" s="71" t="s">
        <v>350</v>
      </c>
      <c r="E297" s="141" t="s">
        <v>550</v>
      </c>
      <c r="F297" s="71" t="s">
        <v>336</v>
      </c>
      <c r="G297" s="167"/>
      <c r="H297" s="167"/>
      <c r="I297" s="167"/>
      <c r="J297" s="167"/>
      <c r="K297" s="174">
        <f>K298</f>
        <v>344.1</v>
      </c>
      <c r="L297" s="174">
        <f>L298</f>
        <v>344.1</v>
      </c>
      <c r="M297" s="216">
        <f t="shared" si="75"/>
        <v>100</v>
      </c>
    </row>
    <row r="298" spans="1:13" ht="17.25" customHeight="1">
      <c r="A298" s="70" t="s">
        <v>95</v>
      </c>
      <c r="B298" s="99" t="s">
        <v>197</v>
      </c>
      <c r="C298" s="71" t="s">
        <v>394</v>
      </c>
      <c r="D298" s="71" t="s">
        <v>350</v>
      </c>
      <c r="E298" s="141" t="s">
        <v>550</v>
      </c>
      <c r="F298" s="71" t="s">
        <v>359</v>
      </c>
      <c r="G298" s="167"/>
      <c r="H298" s="167"/>
      <c r="I298" s="167"/>
      <c r="J298" s="167"/>
      <c r="K298" s="174">
        <v>344.1</v>
      </c>
      <c r="L298" s="281">
        <v>344.1</v>
      </c>
      <c r="M298" s="216">
        <f t="shared" si="75"/>
        <v>100</v>
      </c>
    </row>
    <row r="299" spans="1:13" s="19" customFormat="1" ht="15" customHeight="1">
      <c r="A299" s="123" t="s">
        <v>393</v>
      </c>
      <c r="B299" s="98"/>
      <c r="C299" s="88"/>
      <c r="D299" s="88"/>
      <c r="E299" s="133"/>
      <c r="F299" s="88"/>
      <c r="G299" s="85">
        <f aca="true" t="shared" si="88" ref="G299:L299">G9+G83+G96+G108+G161+G217+G260+G267+G278</f>
        <v>23049.000000000004</v>
      </c>
      <c r="H299" s="85">
        <f t="shared" si="88"/>
        <v>3178.2</v>
      </c>
      <c r="I299" s="85">
        <f t="shared" si="88"/>
        <v>26227.2</v>
      </c>
      <c r="J299" s="85">
        <f t="shared" si="88"/>
        <v>0</v>
      </c>
      <c r="K299" s="333">
        <f t="shared" si="88"/>
        <v>48312.15755</v>
      </c>
      <c r="L299" s="333">
        <f t="shared" si="88"/>
        <v>38382.15066</v>
      </c>
      <c r="M299" s="217">
        <f t="shared" si="75"/>
        <v>79.44615311431066</v>
      </c>
    </row>
    <row r="301" spans="7:11" ht="15.75">
      <c r="G301" s="101"/>
      <c r="H301" s="101"/>
      <c r="I301" s="101"/>
      <c r="J301" s="101"/>
      <c r="K301" s="275"/>
    </row>
    <row r="302" spans="7:11" ht="15.75">
      <c r="G302" s="101"/>
      <c r="H302" s="101"/>
      <c r="I302" s="101">
        <f>I299-G299</f>
        <v>3178.199999999997</v>
      </c>
      <c r="J302" s="101"/>
      <c r="K302" s="275"/>
    </row>
    <row r="303" spans="7:11" ht="15.75">
      <c r="G303" s="101"/>
      <c r="H303" s="101"/>
      <c r="I303" s="101"/>
      <c r="J303" s="101"/>
      <c r="K303" s="275"/>
    </row>
    <row r="305" spans="7:11" ht="15.75">
      <c r="G305" s="156"/>
      <c r="H305" s="156"/>
      <c r="I305" s="156"/>
      <c r="J305" s="156"/>
      <c r="K305" s="276"/>
    </row>
    <row r="308" spans="2:12" s="6" customFormat="1" ht="15.75">
      <c r="B308" s="30"/>
      <c r="C308" s="8"/>
      <c r="D308" s="8"/>
      <c r="F308" s="8"/>
      <c r="G308" s="17"/>
      <c r="H308" s="17"/>
      <c r="I308" s="17"/>
      <c r="J308" s="17"/>
      <c r="K308" s="296"/>
      <c r="L308" s="297"/>
    </row>
    <row r="316" spans="2:12" s="6" customFormat="1" ht="15.75">
      <c r="B316" s="30"/>
      <c r="C316" s="8"/>
      <c r="D316" s="8"/>
      <c r="F316" s="8"/>
      <c r="G316" s="17"/>
      <c r="H316" s="17"/>
      <c r="I316" s="17"/>
      <c r="J316" s="17"/>
      <c r="K316" s="296"/>
      <c r="L316" s="297"/>
    </row>
    <row r="328" spans="2:12" s="6" customFormat="1" ht="15.75">
      <c r="B328" s="30"/>
      <c r="C328" s="8"/>
      <c r="D328" s="8"/>
      <c r="F328" s="8"/>
      <c r="G328" s="17"/>
      <c r="H328" s="17"/>
      <c r="I328" s="17"/>
      <c r="J328" s="17"/>
      <c r="K328" s="296"/>
      <c r="L328" s="297"/>
    </row>
    <row r="355" spans="2:12" s="6" customFormat="1" ht="15.75">
      <c r="B355" s="30"/>
      <c r="C355" s="8"/>
      <c r="D355" s="8"/>
      <c r="F355" s="8"/>
      <c r="G355" s="17"/>
      <c r="H355" s="17"/>
      <c r="I355" s="17"/>
      <c r="J355" s="17"/>
      <c r="K355" s="296"/>
      <c r="L355" s="297"/>
    </row>
    <row r="364" spans="2:12" s="6" customFormat="1" ht="15.75">
      <c r="B364" s="30"/>
      <c r="C364" s="8"/>
      <c r="D364" s="8"/>
      <c r="F364" s="8"/>
      <c r="G364" s="17"/>
      <c r="H364" s="17"/>
      <c r="I364" s="17"/>
      <c r="J364" s="17"/>
      <c r="K364" s="296"/>
      <c r="L364" s="297"/>
    </row>
    <row r="375" spans="2:5" ht="15.75">
      <c r="B375" s="100"/>
      <c r="C375" s="9"/>
      <c r="D375" s="9"/>
      <c r="E375" s="2"/>
    </row>
    <row r="376" spans="2:5" ht="15.75">
      <c r="B376" s="100"/>
      <c r="C376" s="9"/>
      <c r="D376" s="9"/>
      <c r="E376" s="2"/>
    </row>
    <row r="377" spans="2:5" ht="15.75">
      <c r="B377" s="100"/>
      <c r="C377" s="9"/>
      <c r="D377" s="9"/>
      <c r="E377" s="2"/>
    </row>
    <row r="378" spans="2:5" ht="15.75">
      <c r="B378" s="100"/>
      <c r="C378" s="9"/>
      <c r="D378" s="9"/>
      <c r="E378" s="2"/>
    </row>
    <row r="379" spans="2:5" ht="15.75">
      <c r="B379" s="100"/>
      <c r="C379" s="9"/>
      <c r="D379" s="9"/>
      <c r="E379" s="2"/>
    </row>
  </sheetData>
  <sheetProtection/>
  <mergeCells count="2">
    <mergeCell ref="C1:G1"/>
    <mergeCell ref="A5:M5"/>
  </mergeCells>
  <hyperlinks>
    <hyperlink ref="A296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13.625" style="1" customWidth="1"/>
    <col min="2" max="2" width="23.875" style="1" customWidth="1"/>
    <col min="3" max="3" width="22.75390625" style="65" customWidth="1"/>
    <col min="4" max="4" width="16.125" style="65" customWidth="1"/>
    <col min="5" max="5" width="12.375" style="1" customWidth="1"/>
    <col min="6" max="6" width="12.625" style="1" customWidth="1"/>
    <col min="7" max="16384" width="9.125" style="1" customWidth="1"/>
  </cols>
  <sheetData>
    <row r="1" spans="1:6" ht="15.75">
      <c r="A1" s="56"/>
      <c r="B1" s="54"/>
      <c r="C1" s="184"/>
      <c r="D1" s="209"/>
      <c r="E1" s="55" t="s">
        <v>414</v>
      </c>
      <c r="F1" s="202"/>
    </row>
    <row r="2" spans="1:6" ht="15.75">
      <c r="A2" s="56"/>
      <c r="B2" s="54"/>
      <c r="C2" s="184"/>
      <c r="D2" s="209"/>
      <c r="E2" s="55" t="s">
        <v>456</v>
      </c>
      <c r="F2" s="202"/>
    </row>
    <row r="3" spans="1:6" ht="15" customHeight="1">
      <c r="A3" s="56"/>
      <c r="B3" s="54"/>
      <c r="C3" s="184"/>
      <c r="D3" s="202"/>
      <c r="E3" s="55" t="s">
        <v>558</v>
      </c>
      <c r="F3" s="202"/>
    </row>
    <row r="4" spans="1:5" ht="15.75" customHeight="1">
      <c r="A4" s="56"/>
      <c r="B4" s="54"/>
      <c r="C4" s="184"/>
      <c r="D4" s="393"/>
      <c r="E4" s="393"/>
    </row>
    <row r="5" spans="1:4" ht="15.75">
      <c r="A5" s="56"/>
      <c r="B5" s="54"/>
      <c r="C5" s="57"/>
      <c r="D5" s="57"/>
    </row>
    <row r="6" spans="1:6" ht="33" customHeight="1">
      <c r="A6" s="392" t="s">
        <v>535</v>
      </c>
      <c r="B6" s="392"/>
      <c r="C6" s="392"/>
      <c r="D6" s="392"/>
      <c r="E6" s="392"/>
      <c r="F6" s="392"/>
    </row>
    <row r="8" spans="1:6" s="55" customFormat="1" ht="32.25" customHeight="1">
      <c r="A8" s="394" t="s">
        <v>71</v>
      </c>
      <c r="B8" s="394"/>
      <c r="C8" s="395" t="s">
        <v>74</v>
      </c>
      <c r="D8" s="396"/>
      <c r="E8" s="382" t="s">
        <v>552</v>
      </c>
      <c r="F8" s="382" t="s">
        <v>553</v>
      </c>
    </row>
    <row r="9" spans="1:6" s="55" customFormat="1" ht="78.75" customHeight="1">
      <c r="A9" s="25" t="s">
        <v>75</v>
      </c>
      <c r="B9" s="25" t="s">
        <v>76</v>
      </c>
      <c r="C9" s="397"/>
      <c r="D9" s="398"/>
      <c r="E9" s="382"/>
      <c r="F9" s="382"/>
    </row>
    <row r="10" spans="1:6" s="60" customFormat="1" ht="15">
      <c r="A10" s="58" t="s">
        <v>77</v>
      </c>
      <c r="B10" s="59" t="s">
        <v>78</v>
      </c>
      <c r="C10" s="394">
        <v>3</v>
      </c>
      <c r="D10" s="394"/>
      <c r="E10" s="27">
        <v>4</v>
      </c>
      <c r="F10" s="27">
        <v>5</v>
      </c>
    </row>
    <row r="11" spans="1:6" s="62" customFormat="1" ht="30.75" customHeight="1">
      <c r="A11" s="157" t="s">
        <v>197</v>
      </c>
      <c r="B11" s="61" t="s">
        <v>79</v>
      </c>
      <c r="C11" s="390" t="s">
        <v>80</v>
      </c>
      <c r="D11" s="391"/>
      <c r="E11" s="348">
        <f>E12</f>
        <v>1003.0148400000035</v>
      </c>
      <c r="F11" s="348">
        <f>F12</f>
        <v>-1033.7214799999929</v>
      </c>
    </row>
    <row r="12" spans="1:6" s="62" customFormat="1" ht="27.75" customHeight="1">
      <c r="A12" s="157" t="s">
        <v>197</v>
      </c>
      <c r="B12" s="61" t="s">
        <v>81</v>
      </c>
      <c r="C12" s="390" t="s">
        <v>82</v>
      </c>
      <c r="D12" s="391"/>
      <c r="E12" s="348">
        <f>E13+E17</f>
        <v>1003.0148400000035</v>
      </c>
      <c r="F12" s="348">
        <f>F13+F17</f>
        <v>-1033.7214799999929</v>
      </c>
    </row>
    <row r="13" spans="1:6" s="64" customFormat="1" ht="18.75" customHeight="1">
      <c r="A13" s="158" t="s">
        <v>197</v>
      </c>
      <c r="B13" s="63" t="s">
        <v>83</v>
      </c>
      <c r="C13" s="388" t="s">
        <v>84</v>
      </c>
      <c r="D13" s="389"/>
      <c r="E13" s="368">
        <f aca="true" t="shared" si="0" ref="E13:F15">E14</f>
        <v>-47309.14271</v>
      </c>
      <c r="F13" s="368">
        <f t="shared" si="0"/>
        <v>-39415.87213999999</v>
      </c>
    </row>
    <row r="14" spans="1:6" s="55" customFormat="1" ht="24" customHeight="1">
      <c r="A14" s="21" t="s">
        <v>197</v>
      </c>
      <c r="B14" s="58" t="s">
        <v>85</v>
      </c>
      <c r="C14" s="386" t="s">
        <v>86</v>
      </c>
      <c r="D14" s="387"/>
      <c r="E14" s="349">
        <f t="shared" si="0"/>
        <v>-47309.14271</v>
      </c>
      <c r="F14" s="349">
        <f t="shared" si="0"/>
        <v>-39415.87213999999</v>
      </c>
    </row>
    <row r="15" spans="1:6" s="55" customFormat="1" ht="29.25" customHeight="1">
      <c r="A15" s="21" t="s">
        <v>197</v>
      </c>
      <c r="B15" s="58" t="s">
        <v>87</v>
      </c>
      <c r="C15" s="386" t="s">
        <v>88</v>
      </c>
      <c r="D15" s="387"/>
      <c r="E15" s="349">
        <f t="shared" si="0"/>
        <v>-47309.14271</v>
      </c>
      <c r="F15" s="349">
        <f t="shared" si="0"/>
        <v>-39415.87213999999</v>
      </c>
    </row>
    <row r="16" spans="1:6" s="55" customFormat="1" ht="30" customHeight="1">
      <c r="A16" s="21" t="s">
        <v>197</v>
      </c>
      <c r="B16" s="58" t="s">
        <v>337</v>
      </c>
      <c r="C16" s="386" t="s">
        <v>338</v>
      </c>
      <c r="D16" s="387"/>
      <c r="E16" s="349">
        <f>-доходы2020!I114</f>
        <v>-47309.14271</v>
      </c>
      <c r="F16" s="349">
        <f>-доходы2020!J114</f>
        <v>-39415.87213999999</v>
      </c>
    </row>
    <row r="17" spans="1:6" s="64" customFormat="1" ht="17.25" customHeight="1">
      <c r="A17" s="158" t="s">
        <v>197</v>
      </c>
      <c r="B17" s="63" t="s">
        <v>89</v>
      </c>
      <c r="C17" s="388" t="s">
        <v>90</v>
      </c>
      <c r="D17" s="389"/>
      <c r="E17" s="368">
        <f aca="true" t="shared" si="1" ref="E17:F19">E18</f>
        <v>48312.15755</v>
      </c>
      <c r="F17" s="368">
        <f t="shared" si="1"/>
        <v>38382.15066</v>
      </c>
    </row>
    <row r="18" spans="1:6" s="55" customFormat="1" ht="25.5" customHeight="1">
      <c r="A18" s="21" t="s">
        <v>197</v>
      </c>
      <c r="B18" s="58" t="s">
        <v>91</v>
      </c>
      <c r="C18" s="386" t="s">
        <v>92</v>
      </c>
      <c r="D18" s="387"/>
      <c r="E18" s="349">
        <f t="shared" si="1"/>
        <v>48312.15755</v>
      </c>
      <c r="F18" s="349">
        <f t="shared" si="1"/>
        <v>38382.15066</v>
      </c>
    </row>
    <row r="19" spans="1:6" s="55" customFormat="1" ht="29.25" customHeight="1">
      <c r="A19" s="21" t="s">
        <v>197</v>
      </c>
      <c r="B19" s="58" t="s">
        <v>93</v>
      </c>
      <c r="C19" s="386" t="s">
        <v>94</v>
      </c>
      <c r="D19" s="387"/>
      <c r="E19" s="349">
        <f t="shared" si="1"/>
        <v>48312.15755</v>
      </c>
      <c r="F19" s="349">
        <f t="shared" si="1"/>
        <v>38382.15066</v>
      </c>
    </row>
    <row r="20" spans="1:6" s="55" customFormat="1" ht="31.5" customHeight="1">
      <c r="A20" s="21" t="s">
        <v>197</v>
      </c>
      <c r="B20" s="58" t="s">
        <v>339</v>
      </c>
      <c r="C20" s="386" t="s">
        <v>340</v>
      </c>
      <c r="D20" s="387"/>
      <c r="E20" s="349">
        <f>'расх 20 г'!K299</f>
        <v>48312.15755</v>
      </c>
      <c r="F20" s="349">
        <f>'расх 20 г'!L299</f>
        <v>38382.15066</v>
      </c>
    </row>
    <row r="21" spans="1:2" ht="15.75">
      <c r="A21" s="2"/>
      <c r="B21" s="2"/>
    </row>
    <row r="22" spans="1:2" ht="15.75">
      <c r="A22" s="2"/>
      <c r="B22" s="2"/>
    </row>
    <row r="23" spans="1:2" ht="15.75">
      <c r="A23" s="2"/>
      <c r="B23" s="2"/>
    </row>
    <row r="24" spans="1:6" ht="15.75">
      <c r="A24" s="2"/>
      <c r="B24" s="2"/>
      <c r="E24" s="102"/>
      <c r="F24" s="102"/>
    </row>
    <row r="25" spans="1:2" ht="15.75">
      <c r="A25" s="2"/>
      <c r="B25" s="2"/>
    </row>
    <row r="26" spans="1:2" ht="15.75">
      <c r="A26" s="2"/>
      <c r="B26" s="2"/>
    </row>
    <row r="27" spans="1:2" ht="15.75">
      <c r="A27" s="2"/>
      <c r="B27" s="2"/>
    </row>
    <row r="28" spans="1:2" ht="15.75">
      <c r="A28" s="2"/>
      <c r="B28" s="2"/>
    </row>
    <row r="29" spans="1:2" ht="15.75">
      <c r="A29" s="2"/>
      <c r="B29" s="2"/>
    </row>
    <row r="30" spans="1:2" ht="15.75">
      <c r="A30" s="2"/>
      <c r="B30" s="2"/>
    </row>
    <row r="31" spans="1:2" ht="15.75">
      <c r="A31" s="2"/>
      <c r="B31" s="2"/>
    </row>
    <row r="32" spans="1:2" ht="15.75">
      <c r="A32" s="2"/>
      <c r="B32" s="2"/>
    </row>
    <row r="33" spans="1:2" ht="15.75">
      <c r="A33" s="2"/>
      <c r="B33" s="2"/>
    </row>
    <row r="34" spans="1:2" ht="15.75">
      <c r="A34" s="2"/>
      <c r="B34" s="2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</sheetData>
  <sheetProtection/>
  <mergeCells count="17">
    <mergeCell ref="F8:F9"/>
    <mergeCell ref="A6:F6"/>
    <mergeCell ref="C18:D18"/>
    <mergeCell ref="C19:D19"/>
    <mergeCell ref="D4:E4"/>
    <mergeCell ref="A8:B8"/>
    <mergeCell ref="C8:D9"/>
    <mergeCell ref="E8:E9"/>
    <mergeCell ref="C10:D10"/>
    <mergeCell ref="C11:D11"/>
    <mergeCell ref="C20:D20"/>
    <mergeCell ref="C14:D14"/>
    <mergeCell ref="C15:D15"/>
    <mergeCell ref="C16:D16"/>
    <mergeCell ref="C17:D17"/>
    <mergeCell ref="C12:D12"/>
    <mergeCell ref="C13:D1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6"/>
  <sheetViews>
    <sheetView zoomScalePageLayoutView="0" workbookViewId="0" topLeftCell="A1">
      <selection activeCell="F3" sqref="F3:I3"/>
    </sheetView>
  </sheetViews>
  <sheetFormatPr defaultColWidth="9.00390625" defaultRowHeight="12.75"/>
  <cols>
    <col min="1" max="1" width="65.625" style="1" customWidth="1"/>
    <col min="2" max="2" width="5.00390625" style="161" hidden="1" customWidth="1"/>
    <col min="3" max="3" width="4.00390625" style="162" hidden="1" customWidth="1"/>
    <col min="4" max="4" width="4.25390625" style="162" hidden="1" customWidth="1"/>
    <col min="5" max="5" width="12.875" style="1" customWidth="1"/>
    <col min="6" max="6" width="5.875" style="7" hidden="1" customWidth="1"/>
    <col min="7" max="7" width="11.25390625" style="156" customWidth="1"/>
    <col min="8" max="8" width="11.875" style="101" customWidth="1"/>
    <col min="9" max="9" width="7.75390625" style="1" customWidth="1"/>
    <col min="10" max="10" width="9.125" style="1" customWidth="1"/>
    <col min="11" max="11" width="10.75390625" style="1" bestFit="1" customWidth="1"/>
    <col min="12" max="16384" width="9.125" style="1" customWidth="1"/>
  </cols>
  <sheetData>
    <row r="1" spans="1:8" s="5" customFormat="1" ht="15.75">
      <c r="A1" s="10"/>
      <c r="B1" s="159"/>
      <c r="C1" s="224"/>
      <c r="D1" s="224"/>
      <c r="E1" s="225"/>
      <c r="F1" s="400" t="s">
        <v>145</v>
      </c>
      <c r="G1" s="400"/>
      <c r="H1" s="400"/>
    </row>
    <row r="2" spans="1:8" s="5" customFormat="1" ht="15.75">
      <c r="A2" s="10"/>
      <c r="B2" s="159"/>
      <c r="C2" s="201"/>
      <c r="D2" s="201"/>
      <c r="E2" s="226"/>
      <c r="F2" s="55" t="s">
        <v>418</v>
      </c>
      <c r="G2" s="311" t="s">
        <v>456</v>
      </c>
      <c r="H2" s="275"/>
    </row>
    <row r="3" spans="1:9" s="5" customFormat="1" ht="15.75">
      <c r="A3" s="10"/>
      <c r="B3" s="159"/>
      <c r="C3" s="208"/>
      <c r="D3" s="208"/>
      <c r="E3" s="208"/>
      <c r="F3" s="399" t="s">
        <v>559</v>
      </c>
      <c r="G3" s="399"/>
      <c r="H3" s="399"/>
      <c r="I3" s="399"/>
    </row>
    <row r="4" spans="1:8" s="5" customFormat="1" ht="15.75">
      <c r="A4" s="10"/>
      <c r="B4" s="159"/>
      <c r="C4" s="160"/>
      <c r="D4" s="160"/>
      <c r="E4" s="11"/>
      <c r="F4" s="121"/>
      <c r="G4" s="276"/>
      <c r="H4" s="275"/>
    </row>
    <row r="5" spans="1:12" s="5" customFormat="1" ht="36" customHeight="1">
      <c r="A5" s="385" t="s">
        <v>536</v>
      </c>
      <c r="B5" s="385"/>
      <c r="C5" s="385"/>
      <c r="D5" s="385"/>
      <c r="E5" s="385"/>
      <c r="F5" s="385"/>
      <c r="G5" s="385"/>
      <c r="H5" s="385"/>
      <c r="I5" s="385"/>
      <c r="L5" s="369"/>
    </row>
    <row r="6" ht="12" customHeight="1"/>
    <row r="7" spans="1:9" s="4" customFormat="1" ht="47.25" customHeight="1">
      <c r="A7" s="87" t="s">
        <v>355</v>
      </c>
      <c r="B7" s="163"/>
      <c r="C7" s="163" t="s">
        <v>248</v>
      </c>
      <c r="D7" s="163" t="s">
        <v>249</v>
      </c>
      <c r="E7" s="87" t="s">
        <v>127</v>
      </c>
      <c r="F7" s="87" t="s">
        <v>251</v>
      </c>
      <c r="G7" s="300" t="s">
        <v>537</v>
      </c>
      <c r="H7" s="306" t="s">
        <v>538</v>
      </c>
      <c r="I7" s="207" t="s">
        <v>415</v>
      </c>
    </row>
    <row r="8" spans="1:9" ht="12" customHeight="1">
      <c r="A8" s="27">
        <v>1</v>
      </c>
      <c r="B8" s="164">
        <v>2</v>
      </c>
      <c r="C8" s="164">
        <v>3</v>
      </c>
      <c r="D8" s="164">
        <v>4</v>
      </c>
      <c r="E8" s="27">
        <v>2</v>
      </c>
      <c r="F8" s="27">
        <v>3</v>
      </c>
      <c r="G8" s="104">
        <v>3</v>
      </c>
      <c r="H8" s="104">
        <v>4</v>
      </c>
      <c r="I8" s="104">
        <v>5</v>
      </c>
    </row>
    <row r="9" spans="1:9" s="19" customFormat="1" ht="54" customHeight="1">
      <c r="A9" s="70" t="s">
        <v>530</v>
      </c>
      <c r="B9" s="180" t="s">
        <v>128</v>
      </c>
      <c r="C9" s="187" t="s">
        <v>349</v>
      </c>
      <c r="D9" s="187" t="s">
        <v>351</v>
      </c>
      <c r="E9" s="148" t="s">
        <v>238</v>
      </c>
      <c r="F9" s="148"/>
      <c r="G9" s="301">
        <f>G10</f>
        <v>7084.0195</v>
      </c>
      <c r="H9" s="167">
        <f>H10</f>
        <v>3069.36698</v>
      </c>
      <c r="I9" s="211">
        <f>H9/G9*100</f>
        <v>43.32804250468254</v>
      </c>
    </row>
    <row r="10" spans="1:9" s="6" customFormat="1" ht="42" customHeight="1">
      <c r="A10" s="222" t="s">
        <v>198</v>
      </c>
      <c r="B10" s="188" t="s">
        <v>128</v>
      </c>
      <c r="C10" s="189" t="s">
        <v>349</v>
      </c>
      <c r="D10" s="189" t="s">
        <v>351</v>
      </c>
      <c r="E10" s="185" t="s">
        <v>239</v>
      </c>
      <c r="F10" s="110"/>
      <c r="G10" s="302">
        <f>G11+G14+G17+G20</f>
        <v>7084.0195</v>
      </c>
      <c r="H10" s="112">
        <f>H11+H14+H17</f>
        <v>3069.36698</v>
      </c>
      <c r="I10" s="211">
        <f aca="true" t="shared" si="0" ref="I10:I107">H10/G10*100</f>
        <v>43.32804250468254</v>
      </c>
    </row>
    <row r="11" spans="1:9" ht="30" customHeight="1">
      <c r="A11" s="68" t="s">
        <v>199</v>
      </c>
      <c r="B11" s="99" t="s">
        <v>197</v>
      </c>
      <c r="C11" s="69" t="s">
        <v>349</v>
      </c>
      <c r="D11" s="69" t="s">
        <v>351</v>
      </c>
      <c r="E11" s="69" t="s">
        <v>200</v>
      </c>
      <c r="F11" s="148"/>
      <c r="G11" s="301">
        <f>G12</f>
        <v>589</v>
      </c>
      <c r="H11" s="167">
        <f>H12</f>
        <v>328.483</v>
      </c>
      <c r="I11" s="211">
        <f t="shared" si="0"/>
        <v>55.76960950764007</v>
      </c>
    </row>
    <row r="12" spans="1:9" ht="30" customHeight="1">
      <c r="A12" s="70" t="s">
        <v>258</v>
      </c>
      <c r="B12" s="99" t="s">
        <v>197</v>
      </c>
      <c r="C12" s="69" t="s">
        <v>349</v>
      </c>
      <c r="D12" s="69" t="s">
        <v>351</v>
      </c>
      <c r="E12" s="69" t="s">
        <v>200</v>
      </c>
      <c r="F12" s="148" t="s">
        <v>259</v>
      </c>
      <c r="G12" s="301">
        <f>G13</f>
        <v>589</v>
      </c>
      <c r="H12" s="167">
        <f>H13</f>
        <v>328.483</v>
      </c>
      <c r="I12" s="211">
        <f t="shared" si="0"/>
        <v>55.76960950764007</v>
      </c>
    </row>
    <row r="13" spans="1:9" ht="30" customHeight="1">
      <c r="A13" s="66" t="s">
        <v>260</v>
      </c>
      <c r="B13" s="99" t="s">
        <v>197</v>
      </c>
      <c r="C13" s="69" t="s">
        <v>349</v>
      </c>
      <c r="D13" s="69" t="s">
        <v>351</v>
      </c>
      <c r="E13" s="69" t="s">
        <v>200</v>
      </c>
      <c r="F13" s="148" t="s">
        <v>223</v>
      </c>
      <c r="G13" s="301">
        <f>'расх 20 г'!K140</f>
        <v>589</v>
      </c>
      <c r="H13" s="167">
        <f>'расх 20 г'!L140</f>
        <v>328.483</v>
      </c>
      <c r="I13" s="211">
        <f t="shared" si="0"/>
        <v>55.76960950764007</v>
      </c>
    </row>
    <row r="14" spans="1:9" s="6" customFormat="1" ht="27" customHeight="1">
      <c r="A14" s="109" t="s">
        <v>242</v>
      </c>
      <c r="B14" s="107" t="s">
        <v>197</v>
      </c>
      <c r="C14" s="110" t="s">
        <v>349</v>
      </c>
      <c r="D14" s="110" t="s">
        <v>351</v>
      </c>
      <c r="E14" s="110" t="s">
        <v>240</v>
      </c>
      <c r="F14" s="110"/>
      <c r="G14" s="302">
        <f>G15</f>
        <v>2596.67309</v>
      </c>
      <c r="H14" s="112">
        <f>H15</f>
        <v>2596.67309</v>
      </c>
      <c r="I14" s="211">
        <f t="shared" si="0"/>
        <v>100</v>
      </c>
    </row>
    <row r="15" spans="1:9" ht="27" customHeight="1">
      <c r="A15" s="70" t="s">
        <v>258</v>
      </c>
      <c r="B15" s="99" t="s">
        <v>197</v>
      </c>
      <c r="C15" s="69" t="s">
        <v>349</v>
      </c>
      <c r="D15" s="69" t="s">
        <v>351</v>
      </c>
      <c r="E15" s="69" t="s">
        <v>240</v>
      </c>
      <c r="F15" s="69" t="s">
        <v>259</v>
      </c>
      <c r="G15" s="301">
        <f>G16</f>
        <v>2596.67309</v>
      </c>
      <c r="H15" s="167">
        <f>H16</f>
        <v>2596.67309</v>
      </c>
      <c r="I15" s="211">
        <f t="shared" si="0"/>
        <v>100</v>
      </c>
    </row>
    <row r="16" spans="1:9" ht="27" customHeight="1">
      <c r="A16" s="66" t="s">
        <v>260</v>
      </c>
      <c r="B16" s="99" t="s">
        <v>197</v>
      </c>
      <c r="C16" s="69" t="s">
        <v>349</v>
      </c>
      <c r="D16" s="69" t="s">
        <v>351</v>
      </c>
      <c r="E16" s="69" t="s">
        <v>240</v>
      </c>
      <c r="F16" s="69" t="s">
        <v>223</v>
      </c>
      <c r="G16" s="301">
        <f>'расх 20 г'!K144</f>
        <v>2596.67309</v>
      </c>
      <c r="H16" s="167">
        <f>'расх 20 г'!L144</f>
        <v>2596.67309</v>
      </c>
      <c r="I16" s="211">
        <f t="shared" si="0"/>
        <v>100</v>
      </c>
    </row>
    <row r="17" spans="1:9" s="6" customFormat="1" ht="27" customHeight="1">
      <c r="A17" s="109" t="s">
        <v>288</v>
      </c>
      <c r="B17" s="107" t="s">
        <v>197</v>
      </c>
      <c r="C17" s="110" t="s">
        <v>349</v>
      </c>
      <c r="D17" s="110" t="s">
        <v>351</v>
      </c>
      <c r="E17" s="185" t="s">
        <v>397</v>
      </c>
      <c r="F17" s="110"/>
      <c r="G17" s="302">
        <f>G18</f>
        <v>371.04641</v>
      </c>
      <c r="H17" s="112">
        <f>H18</f>
        <v>144.21089</v>
      </c>
      <c r="I17" s="211">
        <f t="shared" si="0"/>
        <v>38.86599792193112</v>
      </c>
    </row>
    <row r="18" spans="1:9" ht="27" customHeight="1">
      <c r="A18" s="70" t="s">
        <v>258</v>
      </c>
      <c r="B18" s="99" t="s">
        <v>197</v>
      </c>
      <c r="C18" s="148" t="s">
        <v>349</v>
      </c>
      <c r="D18" s="148" t="s">
        <v>351</v>
      </c>
      <c r="E18" s="196" t="s">
        <v>397</v>
      </c>
      <c r="F18" s="69" t="s">
        <v>259</v>
      </c>
      <c r="G18" s="301">
        <f>G19</f>
        <v>371.04641</v>
      </c>
      <c r="H18" s="167">
        <f>H19</f>
        <v>144.21089</v>
      </c>
      <c r="I18" s="211">
        <f t="shared" si="0"/>
        <v>38.86599792193112</v>
      </c>
    </row>
    <row r="19" spans="1:9" ht="27" customHeight="1">
      <c r="A19" s="66" t="s">
        <v>260</v>
      </c>
      <c r="B19" s="99" t="s">
        <v>197</v>
      </c>
      <c r="C19" s="148" t="s">
        <v>349</v>
      </c>
      <c r="D19" s="148" t="s">
        <v>351</v>
      </c>
      <c r="E19" s="196" t="s">
        <v>397</v>
      </c>
      <c r="F19" s="69" t="s">
        <v>223</v>
      </c>
      <c r="G19" s="301">
        <f>'расх 20 г'!K148</f>
        <v>371.04641</v>
      </c>
      <c r="H19" s="167">
        <f>'расх 20 г'!L148</f>
        <v>144.21089</v>
      </c>
      <c r="I19" s="211">
        <f t="shared" si="0"/>
        <v>38.86599792193112</v>
      </c>
    </row>
    <row r="20" spans="1:9" ht="27" customHeight="1">
      <c r="A20" s="372" t="s">
        <v>543</v>
      </c>
      <c r="B20" s="165" t="s">
        <v>128</v>
      </c>
      <c r="C20" s="166" t="s">
        <v>349</v>
      </c>
      <c r="D20" s="166" t="s">
        <v>351</v>
      </c>
      <c r="E20" s="354" t="s">
        <v>554</v>
      </c>
      <c r="F20" s="168" t="s">
        <v>365</v>
      </c>
      <c r="G20" s="302">
        <f>'расх 20 г'!K153</f>
        <v>3527.3</v>
      </c>
      <c r="H20" s="302">
        <f>'расх 20 г'!L153</f>
        <v>0</v>
      </c>
      <c r="I20" s="230">
        <f t="shared" si="0"/>
        <v>0</v>
      </c>
    </row>
    <row r="21" spans="1:9" ht="51">
      <c r="A21" s="169" t="s">
        <v>531</v>
      </c>
      <c r="B21" s="99" t="s">
        <v>197</v>
      </c>
      <c r="C21" s="71" t="s">
        <v>349</v>
      </c>
      <c r="D21" s="71" t="s">
        <v>343</v>
      </c>
      <c r="E21" s="148" t="s">
        <v>243</v>
      </c>
      <c r="F21" s="103"/>
      <c r="G21" s="284">
        <f aca="true" t="shared" si="1" ref="G21:H24">G22</f>
        <v>20</v>
      </c>
      <c r="H21" s="307">
        <f t="shared" si="1"/>
        <v>20</v>
      </c>
      <c r="I21" s="211">
        <f t="shared" si="0"/>
        <v>100</v>
      </c>
    </row>
    <row r="22" spans="1:9" s="6" customFormat="1" ht="28.5" customHeight="1">
      <c r="A22" s="109" t="s">
        <v>270</v>
      </c>
      <c r="B22" s="107" t="s">
        <v>197</v>
      </c>
      <c r="C22" s="108" t="s">
        <v>349</v>
      </c>
      <c r="D22" s="108" t="s">
        <v>343</v>
      </c>
      <c r="E22" s="185" t="s">
        <v>244</v>
      </c>
      <c r="F22" s="134"/>
      <c r="G22" s="283">
        <f t="shared" si="1"/>
        <v>20</v>
      </c>
      <c r="H22" s="308">
        <f t="shared" si="1"/>
        <v>20</v>
      </c>
      <c r="I22" s="211">
        <f t="shared" si="0"/>
        <v>100</v>
      </c>
    </row>
    <row r="23" spans="1:9" ht="17.25" customHeight="1">
      <c r="A23" s="22" t="s">
        <v>287</v>
      </c>
      <c r="B23" s="99" t="s">
        <v>197</v>
      </c>
      <c r="C23" s="71" t="s">
        <v>349</v>
      </c>
      <c r="D23" s="71" t="s">
        <v>343</v>
      </c>
      <c r="E23" s="148" t="s">
        <v>201</v>
      </c>
      <c r="F23" s="103"/>
      <c r="G23" s="284">
        <f t="shared" si="1"/>
        <v>20</v>
      </c>
      <c r="H23" s="307">
        <f t="shared" si="1"/>
        <v>20</v>
      </c>
      <c r="I23" s="211">
        <f t="shared" si="0"/>
        <v>100</v>
      </c>
    </row>
    <row r="24" spans="1:9" ht="29.25" customHeight="1">
      <c r="A24" s="70" t="s">
        <v>258</v>
      </c>
      <c r="B24" s="99" t="s">
        <v>197</v>
      </c>
      <c r="C24" s="71" t="s">
        <v>349</v>
      </c>
      <c r="D24" s="71" t="s">
        <v>343</v>
      </c>
      <c r="E24" s="148" t="s">
        <v>201</v>
      </c>
      <c r="F24" s="71" t="s">
        <v>259</v>
      </c>
      <c r="G24" s="284">
        <f t="shared" si="1"/>
        <v>20</v>
      </c>
      <c r="H24" s="307">
        <f t="shared" si="1"/>
        <v>20</v>
      </c>
      <c r="I24" s="211">
        <f t="shared" si="0"/>
        <v>100</v>
      </c>
    </row>
    <row r="25" spans="1:9" ht="30" customHeight="1">
      <c r="A25" s="34" t="s">
        <v>260</v>
      </c>
      <c r="B25" s="99" t="s">
        <v>197</v>
      </c>
      <c r="C25" s="71" t="s">
        <v>349</v>
      </c>
      <c r="D25" s="71" t="s">
        <v>343</v>
      </c>
      <c r="E25" s="148" t="s">
        <v>201</v>
      </c>
      <c r="F25" s="71" t="s">
        <v>223</v>
      </c>
      <c r="G25" s="284">
        <f>'расх 20 г'!K159</f>
        <v>20</v>
      </c>
      <c r="H25" s="307">
        <f>'расх 20 г'!L159</f>
        <v>20</v>
      </c>
      <c r="I25" s="211">
        <f t="shared" si="0"/>
        <v>100</v>
      </c>
    </row>
    <row r="26" spans="1:9" ht="38.25" hidden="1">
      <c r="A26" s="223" t="s">
        <v>479</v>
      </c>
      <c r="B26" s="99"/>
      <c r="C26" s="71"/>
      <c r="D26" s="71"/>
      <c r="E26" s="196" t="s">
        <v>131</v>
      </c>
      <c r="F26" s="71"/>
      <c r="G26" s="284">
        <f>G34+G27</f>
        <v>0</v>
      </c>
      <c r="H26" s="284">
        <f>H34+H27</f>
        <v>0</v>
      </c>
      <c r="I26" s="211" t="e">
        <f t="shared" si="0"/>
        <v>#DIV/0!</v>
      </c>
    </row>
    <row r="27" spans="1:9" ht="51" hidden="1">
      <c r="A27" s="223" t="s">
        <v>458</v>
      </c>
      <c r="B27" s="99"/>
      <c r="C27" s="71"/>
      <c r="D27" s="71"/>
      <c r="E27" s="149" t="s">
        <v>459</v>
      </c>
      <c r="F27" s="71"/>
      <c r="G27" s="284">
        <f>G28+G31</f>
        <v>0</v>
      </c>
      <c r="H27" s="284">
        <f>H28+H31</f>
        <v>0</v>
      </c>
      <c r="I27" s="211" t="e">
        <f t="shared" si="0"/>
        <v>#DIV/0!</v>
      </c>
    </row>
    <row r="28" spans="1:9" ht="38.25" hidden="1">
      <c r="A28" s="223" t="s">
        <v>460</v>
      </c>
      <c r="B28" s="99"/>
      <c r="C28" s="71"/>
      <c r="D28" s="71"/>
      <c r="E28" s="149" t="s">
        <v>461</v>
      </c>
      <c r="F28" s="71"/>
      <c r="G28" s="284">
        <f>G29</f>
        <v>0</v>
      </c>
      <c r="H28" s="284">
        <f>H29</f>
        <v>0</v>
      </c>
      <c r="I28" s="211" t="e">
        <f t="shared" si="0"/>
        <v>#DIV/0!</v>
      </c>
    </row>
    <row r="29" spans="1:9" ht="25.5" hidden="1">
      <c r="A29" s="223" t="s">
        <v>258</v>
      </c>
      <c r="B29" s="99"/>
      <c r="C29" s="71"/>
      <c r="D29" s="71"/>
      <c r="E29" s="149" t="s">
        <v>461</v>
      </c>
      <c r="F29" s="71"/>
      <c r="G29" s="284">
        <f>G30</f>
        <v>0</v>
      </c>
      <c r="H29" s="284">
        <f>H30</f>
        <v>0</v>
      </c>
      <c r="I29" s="211" t="e">
        <f t="shared" si="0"/>
        <v>#DIV/0!</v>
      </c>
    </row>
    <row r="30" spans="1:9" ht="25.5" hidden="1">
      <c r="A30" s="223" t="s">
        <v>260</v>
      </c>
      <c r="B30" s="99"/>
      <c r="C30" s="71"/>
      <c r="D30" s="71"/>
      <c r="E30" s="149" t="s">
        <v>461</v>
      </c>
      <c r="F30" s="71"/>
      <c r="G30" s="284">
        <f>'расх 20 г'!K125</f>
        <v>0</v>
      </c>
      <c r="H30" s="307">
        <f>'расх 20 г'!L125</f>
        <v>0</v>
      </c>
      <c r="I30" s="211" t="e">
        <f t="shared" si="0"/>
        <v>#DIV/0!</v>
      </c>
    </row>
    <row r="31" spans="1:9" ht="25.5" hidden="1">
      <c r="A31" s="223" t="s">
        <v>465</v>
      </c>
      <c r="B31" s="99"/>
      <c r="C31" s="71"/>
      <c r="D31" s="71"/>
      <c r="E31" s="149" t="s">
        <v>466</v>
      </c>
      <c r="F31" s="71"/>
      <c r="G31" s="284">
        <f>G32</f>
        <v>0</v>
      </c>
      <c r="H31" s="284">
        <f>H32</f>
        <v>0</v>
      </c>
      <c r="I31" s="211" t="e">
        <f t="shared" si="0"/>
        <v>#DIV/0!</v>
      </c>
    </row>
    <row r="32" spans="1:9" ht="15.75" hidden="1">
      <c r="A32" s="223" t="s">
        <v>142</v>
      </c>
      <c r="B32" s="99"/>
      <c r="C32" s="71"/>
      <c r="D32" s="71"/>
      <c r="E32" s="149" t="s">
        <v>466</v>
      </c>
      <c r="F32" s="71"/>
      <c r="G32" s="284">
        <f>G33</f>
        <v>0</v>
      </c>
      <c r="H32" s="284">
        <f>H33</f>
        <v>0</v>
      </c>
      <c r="I32" s="211" t="e">
        <f t="shared" si="0"/>
        <v>#DIV/0!</v>
      </c>
    </row>
    <row r="33" spans="1:9" ht="25.5" hidden="1">
      <c r="A33" s="223" t="s">
        <v>258</v>
      </c>
      <c r="B33" s="99"/>
      <c r="C33" s="71"/>
      <c r="D33" s="71"/>
      <c r="E33" s="149" t="s">
        <v>466</v>
      </c>
      <c r="F33" s="71"/>
      <c r="G33" s="284">
        <f>'расх 20 г'!K129</f>
        <v>0</v>
      </c>
      <c r="H33" s="284">
        <f>'расх 20 г'!L129</f>
        <v>0</v>
      </c>
      <c r="I33" s="211" t="e">
        <f t="shared" si="0"/>
        <v>#DIV/0!</v>
      </c>
    </row>
    <row r="34" spans="1:9" s="6" customFormat="1" ht="39.75" customHeight="1" hidden="1">
      <c r="A34" s="199" t="s">
        <v>140</v>
      </c>
      <c r="B34" s="107"/>
      <c r="C34" s="134"/>
      <c r="D34" s="134"/>
      <c r="E34" s="185" t="s">
        <v>480</v>
      </c>
      <c r="F34" s="108"/>
      <c r="G34" s="302">
        <f>G35+G39</f>
        <v>0</v>
      </c>
      <c r="H34" s="112">
        <f>H35+H39</f>
        <v>0</v>
      </c>
      <c r="I34" s="211" t="e">
        <f t="shared" si="0"/>
        <v>#DIV/0!</v>
      </c>
    </row>
    <row r="35" spans="1:9" ht="15" customHeight="1" hidden="1">
      <c r="A35" s="198" t="s">
        <v>142</v>
      </c>
      <c r="B35" s="99"/>
      <c r="C35" s="71"/>
      <c r="D35" s="71"/>
      <c r="E35" s="150" t="s">
        <v>481</v>
      </c>
      <c r="F35" s="67"/>
      <c r="G35" s="266">
        <f>G36</f>
        <v>0</v>
      </c>
      <c r="H35" s="105">
        <f>H36</f>
        <v>0</v>
      </c>
      <c r="I35" s="211" t="e">
        <f t="shared" si="0"/>
        <v>#DIV/0!</v>
      </c>
    </row>
    <row r="36" spans="1:9" ht="27" customHeight="1" hidden="1">
      <c r="A36" s="70" t="s">
        <v>258</v>
      </c>
      <c r="B36" s="99"/>
      <c r="C36" s="71"/>
      <c r="D36" s="71"/>
      <c r="E36" s="150" t="s">
        <v>481</v>
      </c>
      <c r="F36" s="67" t="s">
        <v>259</v>
      </c>
      <c r="G36" s="266">
        <f>G37</f>
        <v>0</v>
      </c>
      <c r="H36" s="105">
        <f>H37</f>
        <v>0</v>
      </c>
      <c r="I36" s="211" t="e">
        <f t="shared" si="0"/>
        <v>#DIV/0!</v>
      </c>
    </row>
    <row r="37" spans="1:9" ht="27.75" customHeight="1" hidden="1">
      <c r="A37" s="66" t="s">
        <v>260</v>
      </c>
      <c r="B37" s="99"/>
      <c r="C37" s="71"/>
      <c r="D37" s="71"/>
      <c r="E37" s="150" t="s">
        <v>481</v>
      </c>
      <c r="F37" s="67" t="s">
        <v>223</v>
      </c>
      <c r="G37" s="266">
        <f>'расх 20 г'!K120</f>
        <v>0</v>
      </c>
      <c r="H37" s="105">
        <f>'расх 20 г'!L120</f>
        <v>0</v>
      </c>
      <c r="I37" s="211" t="e">
        <f t="shared" si="0"/>
        <v>#DIV/0!</v>
      </c>
    </row>
    <row r="38" spans="1:9" ht="66.75" customHeight="1" hidden="1">
      <c r="A38" s="200"/>
      <c r="B38" s="99"/>
      <c r="C38" s="71"/>
      <c r="D38" s="71"/>
      <c r="E38" s="132"/>
      <c r="F38" s="136"/>
      <c r="G38" s="266">
        <f aca="true" t="shared" si="2" ref="G38:H40">G39</f>
        <v>0</v>
      </c>
      <c r="H38" s="105">
        <f t="shared" si="2"/>
        <v>0</v>
      </c>
      <c r="I38" s="211" t="e">
        <f t="shared" si="0"/>
        <v>#DIV/0!</v>
      </c>
    </row>
    <row r="39" spans="1:9" ht="29.25" customHeight="1" hidden="1">
      <c r="A39" s="200" t="s">
        <v>144</v>
      </c>
      <c r="B39" s="99"/>
      <c r="C39" s="71"/>
      <c r="D39" s="71"/>
      <c r="E39" s="150" t="s">
        <v>143</v>
      </c>
      <c r="F39" s="67"/>
      <c r="G39" s="266">
        <f t="shared" si="2"/>
        <v>0</v>
      </c>
      <c r="H39" s="105">
        <f t="shared" si="2"/>
        <v>0</v>
      </c>
      <c r="I39" s="211" t="e">
        <f t="shared" si="0"/>
        <v>#DIV/0!</v>
      </c>
    </row>
    <row r="40" spans="1:9" ht="30" customHeight="1" hidden="1">
      <c r="A40" s="70" t="s">
        <v>258</v>
      </c>
      <c r="B40" s="99"/>
      <c r="C40" s="103"/>
      <c r="D40" s="103"/>
      <c r="E40" s="150" t="s">
        <v>143</v>
      </c>
      <c r="F40" s="67" t="s">
        <v>259</v>
      </c>
      <c r="G40" s="301">
        <f t="shared" si="2"/>
        <v>0</v>
      </c>
      <c r="H40" s="167">
        <f t="shared" si="2"/>
        <v>0</v>
      </c>
      <c r="I40" s="211" t="e">
        <f t="shared" si="0"/>
        <v>#DIV/0!</v>
      </c>
    </row>
    <row r="41" spans="1:9" ht="30" customHeight="1" hidden="1">
      <c r="A41" s="66" t="s">
        <v>260</v>
      </c>
      <c r="B41" s="99"/>
      <c r="C41" s="103"/>
      <c r="D41" s="103"/>
      <c r="E41" s="150" t="s">
        <v>143</v>
      </c>
      <c r="F41" s="67" t="s">
        <v>223</v>
      </c>
      <c r="G41" s="301">
        <f>'расх 20 г'!K133</f>
        <v>0</v>
      </c>
      <c r="H41" s="167">
        <f>'расх 20 г'!L133</f>
        <v>0</v>
      </c>
      <c r="I41" s="211" t="e">
        <f t="shared" si="0"/>
        <v>#DIV/0!</v>
      </c>
    </row>
    <row r="42" spans="1:9" ht="30" customHeight="1">
      <c r="A42" s="109" t="s">
        <v>545</v>
      </c>
      <c r="B42" s="99"/>
      <c r="C42" s="103"/>
      <c r="D42" s="103"/>
      <c r="E42" s="110" t="s">
        <v>435</v>
      </c>
      <c r="F42" s="67"/>
      <c r="G42" s="349">
        <f>G43+G52+G59</f>
        <v>7597.472</v>
      </c>
      <c r="H42" s="349">
        <f>H43+H52+H59</f>
        <v>7597.46998</v>
      </c>
      <c r="I42" s="211">
        <f t="shared" si="0"/>
        <v>99.9999734122087</v>
      </c>
    </row>
    <row r="43" spans="1:9" ht="15.75">
      <c r="A43" s="109" t="s">
        <v>436</v>
      </c>
      <c r="B43" s="99"/>
      <c r="C43" s="103"/>
      <c r="D43" s="103"/>
      <c r="E43" s="110" t="s">
        <v>437</v>
      </c>
      <c r="F43" s="67"/>
      <c r="G43" s="349">
        <f>G44+G47</f>
        <v>5982.5082999999995</v>
      </c>
      <c r="H43" s="349">
        <f>H44+H47</f>
        <v>5982.50775</v>
      </c>
      <c r="I43" s="211">
        <f t="shared" si="0"/>
        <v>99.99999080653177</v>
      </c>
    </row>
    <row r="44" spans="1:9" ht="15.75">
      <c r="A44" s="109" t="s">
        <v>438</v>
      </c>
      <c r="B44" s="99"/>
      <c r="C44" s="103"/>
      <c r="D44" s="103"/>
      <c r="E44" s="110" t="s">
        <v>439</v>
      </c>
      <c r="F44" s="67"/>
      <c r="G44" s="349">
        <f>G45</f>
        <v>4691.51322</v>
      </c>
      <c r="H44" s="349">
        <f>H45</f>
        <v>4691.51267</v>
      </c>
      <c r="I44" s="211">
        <f t="shared" si="0"/>
        <v>99.9999882767036</v>
      </c>
    </row>
    <row r="45" spans="1:9" ht="30" customHeight="1">
      <c r="A45" s="130" t="s">
        <v>254</v>
      </c>
      <c r="B45" s="99"/>
      <c r="C45" s="103"/>
      <c r="D45" s="103"/>
      <c r="E45" s="148" t="s">
        <v>439</v>
      </c>
      <c r="F45" s="59" t="s">
        <v>97</v>
      </c>
      <c r="G45" s="349">
        <f>G46</f>
        <v>4691.51322</v>
      </c>
      <c r="H45" s="349">
        <f>H46</f>
        <v>4691.51267</v>
      </c>
      <c r="I45" s="211">
        <f t="shared" si="0"/>
        <v>99.9999882767036</v>
      </c>
    </row>
    <row r="46" spans="1:9" ht="15.75">
      <c r="A46" s="70" t="s">
        <v>294</v>
      </c>
      <c r="B46" s="99"/>
      <c r="C46" s="103"/>
      <c r="D46" s="103"/>
      <c r="E46" s="148" t="s">
        <v>439</v>
      </c>
      <c r="F46" s="59" t="s">
        <v>404</v>
      </c>
      <c r="G46" s="349">
        <f>'расх 20 г'!K223</f>
        <v>4691.51322</v>
      </c>
      <c r="H46" s="349">
        <f>'расх 20 г'!L223</f>
        <v>4691.51267</v>
      </c>
      <c r="I46" s="211">
        <f t="shared" si="0"/>
        <v>99.9999882767036</v>
      </c>
    </row>
    <row r="47" spans="1:9" ht="15.75">
      <c r="A47" s="70" t="s">
        <v>440</v>
      </c>
      <c r="B47" s="99"/>
      <c r="C47" s="103"/>
      <c r="D47" s="103"/>
      <c r="E47" s="148" t="s">
        <v>441</v>
      </c>
      <c r="F47" s="71"/>
      <c r="G47" s="349">
        <f>G48+G50</f>
        <v>1290.99508</v>
      </c>
      <c r="H47" s="349">
        <f>H48+H50</f>
        <v>1290.99508</v>
      </c>
      <c r="I47" s="211">
        <f t="shared" si="0"/>
        <v>100</v>
      </c>
    </row>
    <row r="48" spans="1:9" ht="25.5">
      <c r="A48" s="70" t="s">
        <v>258</v>
      </c>
      <c r="B48" s="99"/>
      <c r="C48" s="103"/>
      <c r="D48" s="103"/>
      <c r="E48" s="148" t="s">
        <v>441</v>
      </c>
      <c r="F48" s="71" t="s">
        <v>259</v>
      </c>
      <c r="G48" s="349">
        <f>G49</f>
        <v>1171.71416</v>
      </c>
      <c r="H48" s="349">
        <f>H49</f>
        <v>1171.71416</v>
      </c>
      <c r="I48" s="211">
        <f t="shared" si="0"/>
        <v>100</v>
      </c>
    </row>
    <row r="49" spans="1:9" ht="25.5">
      <c r="A49" s="34" t="s">
        <v>260</v>
      </c>
      <c r="B49" s="99"/>
      <c r="C49" s="103"/>
      <c r="D49" s="103"/>
      <c r="E49" s="148" t="s">
        <v>441</v>
      </c>
      <c r="F49" s="71" t="s">
        <v>223</v>
      </c>
      <c r="G49" s="349">
        <f>'расх 20 г'!K229</f>
        <v>1171.71416</v>
      </c>
      <c r="H49" s="349">
        <f>'расх 20 г'!L229</f>
        <v>1171.71416</v>
      </c>
      <c r="I49" s="211">
        <f t="shared" si="0"/>
        <v>100</v>
      </c>
    </row>
    <row r="50" spans="1:9" ht="15.75">
      <c r="A50" s="70" t="s">
        <v>121</v>
      </c>
      <c r="B50" s="99"/>
      <c r="C50" s="103"/>
      <c r="D50" s="103"/>
      <c r="E50" s="148" t="s">
        <v>441</v>
      </c>
      <c r="F50" s="71" t="s">
        <v>261</v>
      </c>
      <c r="G50" s="349">
        <f>G51</f>
        <v>119.28092</v>
      </c>
      <c r="H50" s="349">
        <f>H51</f>
        <v>119.28092</v>
      </c>
      <c r="I50" s="211">
        <f t="shared" si="0"/>
        <v>100</v>
      </c>
    </row>
    <row r="51" spans="1:9" ht="15.75">
      <c r="A51" s="70" t="s">
        <v>227</v>
      </c>
      <c r="B51" s="99"/>
      <c r="C51" s="103"/>
      <c r="D51" s="103"/>
      <c r="E51" s="148" t="s">
        <v>441</v>
      </c>
      <c r="F51" s="71" t="s">
        <v>226</v>
      </c>
      <c r="G51" s="349">
        <f>'расх 20 г'!K233</f>
        <v>119.28092</v>
      </c>
      <c r="H51" s="349">
        <f>'расх 20 г'!L233</f>
        <v>119.28092</v>
      </c>
      <c r="I51" s="211">
        <f t="shared" si="0"/>
        <v>100</v>
      </c>
    </row>
    <row r="52" spans="1:9" ht="25.5">
      <c r="A52" s="109" t="s">
        <v>451</v>
      </c>
      <c r="B52" s="99"/>
      <c r="C52" s="103"/>
      <c r="D52" s="103"/>
      <c r="E52" s="185" t="s">
        <v>442</v>
      </c>
      <c r="F52" s="108"/>
      <c r="G52" s="301">
        <f>G53+G56</f>
        <v>1414.89101</v>
      </c>
      <c r="H52" s="167">
        <f>H53+H56</f>
        <v>1414.89019</v>
      </c>
      <c r="I52" s="211">
        <f t="shared" si="0"/>
        <v>99.999942045006</v>
      </c>
    </row>
    <row r="53" spans="1:9" ht="15.75">
      <c r="A53" s="109" t="s">
        <v>443</v>
      </c>
      <c r="B53" s="99"/>
      <c r="C53" s="103"/>
      <c r="D53" s="103"/>
      <c r="E53" s="148" t="s">
        <v>444</v>
      </c>
      <c r="F53" s="113"/>
      <c r="G53" s="301">
        <f>G54</f>
        <v>1260.92341</v>
      </c>
      <c r="H53" s="167">
        <f>H54</f>
        <v>1260.9225900000001</v>
      </c>
      <c r="I53" s="211">
        <f t="shared" si="0"/>
        <v>99.9999349682944</v>
      </c>
    </row>
    <row r="54" spans="1:9" ht="38.25">
      <c r="A54" s="130" t="s">
        <v>254</v>
      </c>
      <c r="B54" s="99"/>
      <c r="C54" s="103"/>
      <c r="D54" s="103"/>
      <c r="E54" s="148" t="s">
        <v>444</v>
      </c>
      <c r="F54" s="59" t="s">
        <v>97</v>
      </c>
      <c r="G54" s="301">
        <f>G55</f>
        <v>1260.92341</v>
      </c>
      <c r="H54" s="167">
        <f>H55</f>
        <v>1260.9225900000001</v>
      </c>
      <c r="I54" s="211">
        <f t="shared" si="0"/>
        <v>99.9999349682944</v>
      </c>
    </row>
    <row r="55" spans="1:9" ht="15.75">
      <c r="A55" s="70" t="s">
        <v>294</v>
      </c>
      <c r="B55" s="99"/>
      <c r="C55" s="103"/>
      <c r="D55" s="103"/>
      <c r="E55" s="148" t="s">
        <v>444</v>
      </c>
      <c r="F55" s="59" t="s">
        <v>404</v>
      </c>
      <c r="G55" s="301">
        <f>'расх 20 г'!K239</f>
        <v>1260.92341</v>
      </c>
      <c r="H55" s="167">
        <f>'расх 20 г'!L239</f>
        <v>1260.9225900000001</v>
      </c>
      <c r="I55" s="211">
        <f t="shared" si="0"/>
        <v>99.9999349682944</v>
      </c>
    </row>
    <row r="56" spans="1:9" ht="15.75">
      <c r="A56" s="70" t="s">
        <v>445</v>
      </c>
      <c r="B56" s="99"/>
      <c r="C56" s="103"/>
      <c r="D56" s="103"/>
      <c r="E56" s="148" t="s">
        <v>446</v>
      </c>
      <c r="F56" s="71"/>
      <c r="G56" s="301">
        <f>G57</f>
        <v>153.96759999999998</v>
      </c>
      <c r="H56" s="167">
        <f>H57</f>
        <v>153.96759999999998</v>
      </c>
      <c r="I56" s="211">
        <f t="shared" si="0"/>
        <v>100</v>
      </c>
    </row>
    <row r="57" spans="1:9" ht="25.5">
      <c r="A57" s="70" t="s">
        <v>258</v>
      </c>
      <c r="B57" s="99"/>
      <c r="C57" s="103"/>
      <c r="D57" s="103"/>
      <c r="E57" s="148" t="s">
        <v>446</v>
      </c>
      <c r="F57" s="71" t="s">
        <v>259</v>
      </c>
      <c r="G57" s="301">
        <f>G58</f>
        <v>153.96759999999998</v>
      </c>
      <c r="H57" s="167">
        <f>H58</f>
        <v>153.96759999999998</v>
      </c>
      <c r="I57" s="211">
        <f t="shared" si="0"/>
        <v>100</v>
      </c>
    </row>
    <row r="58" spans="1:9" ht="25.5">
      <c r="A58" s="34" t="s">
        <v>260</v>
      </c>
      <c r="B58" s="99"/>
      <c r="C58" s="103"/>
      <c r="D58" s="103"/>
      <c r="E58" s="148" t="s">
        <v>446</v>
      </c>
      <c r="F58" s="71" t="s">
        <v>223</v>
      </c>
      <c r="G58" s="301">
        <f>'расх 20 г'!K245</f>
        <v>153.96759999999998</v>
      </c>
      <c r="H58" s="167">
        <f>'расх 20 г'!L245</f>
        <v>153.96759999999998</v>
      </c>
      <c r="I58" s="211">
        <f t="shared" si="0"/>
        <v>100</v>
      </c>
    </row>
    <row r="59" spans="1:9" ht="25.5">
      <c r="A59" s="109" t="s">
        <v>447</v>
      </c>
      <c r="B59" s="99"/>
      <c r="C59" s="103"/>
      <c r="D59" s="103"/>
      <c r="E59" s="185" t="s">
        <v>448</v>
      </c>
      <c r="F59" s="108"/>
      <c r="G59" s="301">
        <f aca="true" t="shared" si="3" ref="G59:H61">G60</f>
        <v>200.07269</v>
      </c>
      <c r="H59" s="167">
        <f t="shared" si="3"/>
        <v>200.07204</v>
      </c>
      <c r="I59" s="211">
        <f t="shared" si="0"/>
        <v>99.99967511807833</v>
      </c>
    </row>
    <row r="60" spans="1:9" ht="25.5">
      <c r="A60" s="70" t="s">
        <v>449</v>
      </c>
      <c r="B60" s="99"/>
      <c r="C60" s="103"/>
      <c r="D60" s="103"/>
      <c r="E60" s="148" t="s">
        <v>450</v>
      </c>
      <c r="F60" s="71"/>
      <c r="G60" s="301">
        <f t="shared" si="3"/>
        <v>200.07269</v>
      </c>
      <c r="H60" s="167">
        <f t="shared" si="3"/>
        <v>200.07204</v>
      </c>
      <c r="I60" s="211">
        <f t="shared" si="0"/>
        <v>99.99967511807833</v>
      </c>
    </row>
    <row r="61" spans="1:9" ht="38.25">
      <c r="A61" s="130" t="s">
        <v>254</v>
      </c>
      <c r="B61" s="99"/>
      <c r="C61" s="103"/>
      <c r="D61" s="103"/>
      <c r="E61" s="148" t="s">
        <v>450</v>
      </c>
      <c r="F61" s="71" t="s">
        <v>97</v>
      </c>
      <c r="G61" s="301">
        <f t="shared" si="3"/>
        <v>200.07269</v>
      </c>
      <c r="H61" s="167">
        <f t="shared" si="3"/>
        <v>200.07204</v>
      </c>
      <c r="I61" s="211">
        <f t="shared" si="0"/>
        <v>99.99967511807833</v>
      </c>
    </row>
    <row r="62" spans="1:9" ht="15.75">
      <c r="A62" s="70" t="s">
        <v>294</v>
      </c>
      <c r="B62" s="99"/>
      <c r="C62" s="103"/>
      <c r="D62" s="103"/>
      <c r="E62" s="148" t="s">
        <v>450</v>
      </c>
      <c r="F62" s="59" t="s">
        <v>404</v>
      </c>
      <c r="G62" s="301">
        <f>'расх 20 г'!K251</f>
        <v>200.07269</v>
      </c>
      <c r="H62" s="167">
        <f>'расх 20 г'!L251</f>
        <v>200.07204</v>
      </c>
      <c r="I62" s="211">
        <f t="shared" si="0"/>
        <v>99.99967511807833</v>
      </c>
    </row>
    <row r="63" spans="1:9" ht="27">
      <c r="A63" s="350" t="s">
        <v>482</v>
      </c>
      <c r="B63" s="99"/>
      <c r="C63" s="103"/>
      <c r="D63" s="103"/>
      <c r="E63" s="351" t="s">
        <v>138</v>
      </c>
      <c r="F63" s="59"/>
      <c r="G63" s="301">
        <f>G64+G65</f>
        <v>2537.358</v>
      </c>
      <c r="H63" s="301">
        <f>H64+H65</f>
        <v>2537.358</v>
      </c>
      <c r="I63" s="211">
        <f t="shared" si="0"/>
        <v>100</v>
      </c>
    </row>
    <row r="64" spans="1:9" ht="25.5">
      <c r="A64" s="70" t="s">
        <v>483</v>
      </c>
      <c r="B64" s="99"/>
      <c r="C64" s="103"/>
      <c r="D64" s="103"/>
      <c r="E64" s="148" t="s">
        <v>513</v>
      </c>
      <c r="F64" s="59"/>
      <c r="G64" s="301">
        <f>'расх 20 г'!K210</f>
        <v>2537.358</v>
      </c>
      <c r="H64" s="301">
        <f>'расх 20 г'!L210</f>
        <v>2537.358</v>
      </c>
      <c r="I64" s="211">
        <f t="shared" si="0"/>
        <v>100</v>
      </c>
    </row>
    <row r="65" spans="1:9" ht="25.5" hidden="1">
      <c r="A65" s="70" t="s">
        <v>484</v>
      </c>
      <c r="B65" s="99"/>
      <c r="C65" s="103"/>
      <c r="D65" s="103"/>
      <c r="E65" s="148" t="s">
        <v>513</v>
      </c>
      <c r="F65" s="59"/>
      <c r="G65" s="301">
        <f>'расх 20 г'!K211</f>
        <v>0</v>
      </c>
      <c r="H65" s="301">
        <f>'расх 20 г'!L211</f>
        <v>0</v>
      </c>
      <c r="I65" s="211" t="e">
        <f t="shared" si="0"/>
        <v>#DIV/0!</v>
      </c>
    </row>
    <row r="66" spans="1:9" ht="40.5">
      <c r="A66" s="350" t="s">
        <v>520</v>
      </c>
      <c r="B66" s="99"/>
      <c r="C66" s="103"/>
      <c r="D66" s="103"/>
      <c r="E66" s="351" t="s">
        <v>296</v>
      </c>
      <c r="F66" s="59"/>
      <c r="G66" s="349">
        <f>G67+G68</f>
        <v>5444.13</v>
      </c>
      <c r="H66" s="349">
        <f>H67+H68</f>
        <v>0</v>
      </c>
      <c r="I66" s="211">
        <f t="shared" si="0"/>
        <v>0</v>
      </c>
    </row>
    <row r="67" spans="1:9" ht="25.5">
      <c r="A67" s="70" t="s">
        <v>485</v>
      </c>
      <c r="B67" s="99"/>
      <c r="C67" s="103"/>
      <c r="D67" s="103"/>
      <c r="E67" s="148" t="s">
        <v>12</v>
      </c>
      <c r="F67" s="59"/>
      <c r="G67" s="349">
        <f>'расх 20 г'!K170</f>
        <v>475</v>
      </c>
      <c r="H67" s="349">
        <f>'расх 20 г'!L170</f>
        <v>0</v>
      </c>
      <c r="I67" s="211">
        <f t="shared" si="0"/>
        <v>0</v>
      </c>
    </row>
    <row r="68" spans="1:9" ht="25.5">
      <c r="A68" s="70" t="s">
        <v>486</v>
      </c>
      <c r="B68" s="99"/>
      <c r="C68" s="103"/>
      <c r="D68" s="103"/>
      <c r="E68" s="148" t="s">
        <v>487</v>
      </c>
      <c r="F68" s="59"/>
      <c r="G68" s="349">
        <f>'расх 20 г'!K172</f>
        <v>4969.13</v>
      </c>
      <c r="H68" s="349">
        <f>'расх 20 г'!L172</f>
        <v>0</v>
      </c>
      <c r="I68" s="211">
        <f t="shared" si="0"/>
        <v>0</v>
      </c>
    </row>
    <row r="69" spans="1:9" ht="27">
      <c r="A69" s="350" t="s">
        <v>521</v>
      </c>
      <c r="B69" s="99"/>
      <c r="C69" s="103"/>
      <c r="D69" s="103"/>
      <c r="E69" s="351" t="s">
        <v>517</v>
      </c>
      <c r="F69" s="59"/>
      <c r="G69" s="349">
        <f>G70</f>
        <v>14.74</v>
      </c>
      <c r="H69" s="349">
        <f>H70</f>
        <v>14.74</v>
      </c>
      <c r="I69" s="211">
        <f t="shared" si="0"/>
        <v>100</v>
      </c>
    </row>
    <row r="70" spans="1:9" ht="15.75">
      <c r="A70" s="70" t="s">
        <v>522</v>
      </c>
      <c r="B70" s="99"/>
      <c r="C70" s="103"/>
      <c r="D70" s="103"/>
      <c r="E70" s="148" t="s">
        <v>519</v>
      </c>
      <c r="F70" s="59"/>
      <c r="G70" s="349">
        <f>'расх 20 г'!K215</f>
        <v>14.74</v>
      </c>
      <c r="H70" s="349">
        <f>'расх 20 г'!L215</f>
        <v>14.74</v>
      </c>
      <c r="I70" s="211">
        <f t="shared" si="0"/>
        <v>100</v>
      </c>
    </row>
    <row r="71" spans="1:9" s="195" customFormat="1" ht="12.75">
      <c r="A71" s="191" t="s">
        <v>129</v>
      </c>
      <c r="B71" s="192"/>
      <c r="C71" s="193"/>
      <c r="D71" s="193"/>
      <c r="E71" s="194"/>
      <c r="F71" s="194"/>
      <c r="G71" s="292">
        <f>G21+G9+G26+G42+G63+G66+G69</f>
        <v>22697.719500000003</v>
      </c>
      <c r="H71" s="292">
        <f>H21+H9+H26+H42+H63+H66+H69</f>
        <v>13238.93496</v>
      </c>
      <c r="I71" s="215">
        <f t="shared" si="0"/>
        <v>58.32715907869069</v>
      </c>
    </row>
    <row r="72" spans="1:9" s="146" customFormat="1" ht="30" customHeight="1">
      <c r="A72" s="227" t="s">
        <v>253</v>
      </c>
      <c r="B72" s="98" t="s">
        <v>128</v>
      </c>
      <c r="C72" s="197" t="s">
        <v>347</v>
      </c>
      <c r="D72" s="197" t="s">
        <v>348</v>
      </c>
      <c r="E72" s="196" t="s">
        <v>156</v>
      </c>
      <c r="F72" s="298"/>
      <c r="G72" s="278">
        <f aca="true" t="shared" si="4" ref="G72:H75">G73</f>
        <v>1557.19008</v>
      </c>
      <c r="H72" s="238">
        <f t="shared" si="4"/>
        <v>1557.19008</v>
      </c>
      <c r="I72" s="216">
        <f t="shared" si="0"/>
        <v>100</v>
      </c>
    </row>
    <row r="73" spans="1:9" s="5" customFormat="1" ht="13.5" customHeight="1">
      <c r="A73" s="130" t="s">
        <v>212</v>
      </c>
      <c r="B73" s="99" t="s">
        <v>128</v>
      </c>
      <c r="C73" s="298" t="s">
        <v>347</v>
      </c>
      <c r="D73" s="298" t="s">
        <v>348</v>
      </c>
      <c r="E73" s="196" t="s">
        <v>157</v>
      </c>
      <c r="F73" s="298"/>
      <c r="G73" s="278">
        <f t="shared" si="4"/>
        <v>1557.19008</v>
      </c>
      <c r="H73" s="238">
        <f t="shared" si="4"/>
        <v>1557.19008</v>
      </c>
      <c r="I73" s="216">
        <f t="shared" si="0"/>
        <v>100</v>
      </c>
    </row>
    <row r="74" spans="1:9" s="5" customFormat="1" ht="27.75" customHeight="1">
      <c r="A74" s="130" t="s">
        <v>213</v>
      </c>
      <c r="B74" s="99" t="s">
        <v>128</v>
      </c>
      <c r="C74" s="196" t="s">
        <v>347</v>
      </c>
      <c r="D74" s="196" t="s">
        <v>348</v>
      </c>
      <c r="E74" s="196" t="s">
        <v>158</v>
      </c>
      <c r="F74" s="298"/>
      <c r="G74" s="278">
        <f t="shared" si="4"/>
        <v>1557.19008</v>
      </c>
      <c r="H74" s="238">
        <f t="shared" si="4"/>
        <v>1557.19008</v>
      </c>
      <c r="I74" s="216">
        <f t="shared" si="0"/>
        <v>100</v>
      </c>
    </row>
    <row r="75" spans="1:9" s="5" customFormat="1" ht="38.25">
      <c r="A75" s="130" t="s">
        <v>254</v>
      </c>
      <c r="B75" s="99" t="s">
        <v>128</v>
      </c>
      <c r="C75" s="196" t="s">
        <v>347</v>
      </c>
      <c r="D75" s="196" t="s">
        <v>348</v>
      </c>
      <c r="E75" s="196" t="s">
        <v>158</v>
      </c>
      <c r="F75" s="196" t="s">
        <v>97</v>
      </c>
      <c r="G75" s="278">
        <f t="shared" si="4"/>
        <v>1557.19008</v>
      </c>
      <c r="H75" s="238">
        <f t="shared" si="4"/>
        <v>1557.19008</v>
      </c>
      <c r="I75" s="216">
        <f t="shared" si="0"/>
        <v>100</v>
      </c>
    </row>
    <row r="76" spans="1:9" s="5" customFormat="1" ht="17.25" customHeight="1">
      <c r="A76" s="130" t="s">
        <v>255</v>
      </c>
      <c r="B76" s="99" t="s">
        <v>128</v>
      </c>
      <c r="C76" s="196" t="s">
        <v>347</v>
      </c>
      <c r="D76" s="196" t="s">
        <v>348</v>
      </c>
      <c r="E76" s="196" t="s">
        <v>158</v>
      </c>
      <c r="F76" s="298" t="s">
        <v>32</v>
      </c>
      <c r="G76" s="278">
        <f>'расх 20 г'!K15</f>
        <v>1557.19008</v>
      </c>
      <c r="H76" s="238">
        <f>'расх 20 г'!L15</f>
        <v>1557.19008</v>
      </c>
      <c r="I76" s="216">
        <f t="shared" si="0"/>
        <v>100</v>
      </c>
    </row>
    <row r="77" spans="1:9" s="5" customFormat="1" ht="15.75" hidden="1">
      <c r="A77" s="172" t="s">
        <v>214</v>
      </c>
      <c r="B77" s="131" t="s">
        <v>128</v>
      </c>
      <c r="C77" s="168" t="s">
        <v>347</v>
      </c>
      <c r="D77" s="168" t="s">
        <v>348</v>
      </c>
      <c r="E77" s="168" t="s">
        <v>158</v>
      </c>
      <c r="F77" s="168">
        <v>121</v>
      </c>
      <c r="G77" s="280"/>
      <c r="H77" s="240"/>
      <c r="I77" s="211" t="e">
        <f t="shared" si="0"/>
        <v>#DIV/0!</v>
      </c>
    </row>
    <row r="78" spans="1:9" s="5" customFormat="1" ht="38.25" hidden="1">
      <c r="A78" s="172" t="s">
        <v>216</v>
      </c>
      <c r="B78" s="131" t="s">
        <v>128</v>
      </c>
      <c r="C78" s="168" t="s">
        <v>347</v>
      </c>
      <c r="D78" s="168" t="s">
        <v>348</v>
      </c>
      <c r="E78" s="168" t="s">
        <v>158</v>
      </c>
      <c r="F78" s="168" t="s">
        <v>217</v>
      </c>
      <c r="G78" s="280"/>
      <c r="H78" s="240"/>
      <c r="I78" s="211" t="e">
        <f t="shared" si="0"/>
        <v>#DIV/0!</v>
      </c>
    </row>
    <row r="79" spans="1:9" s="146" customFormat="1" ht="15" customHeight="1">
      <c r="A79" s="227" t="s">
        <v>218</v>
      </c>
      <c r="B79" s="99" t="s">
        <v>128</v>
      </c>
      <c r="C79" s="71" t="s">
        <v>347</v>
      </c>
      <c r="D79" s="71" t="s">
        <v>350</v>
      </c>
      <c r="E79" s="196" t="s">
        <v>159</v>
      </c>
      <c r="F79" s="71"/>
      <c r="G79" s="266">
        <f aca="true" t="shared" si="5" ref="G79:H82">G80</f>
        <v>900.99696</v>
      </c>
      <c r="H79" s="105">
        <f t="shared" si="5"/>
        <v>900.99696</v>
      </c>
      <c r="I79" s="216">
        <f t="shared" si="0"/>
        <v>100</v>
      </c>
    </row>
    <row r="80" spans="1:9" s="5" customFormat="1" ht="15" customHeight="1">
      <c r="A80" s="173" t="s">
        <v>256</v>
      </c>
      <c r="B80" s="99" t="s">
        <v>128</v>
      </c>
      <c r="C80" s="71" t="s">
        <v>347</v>
      </c>
      <c r="D80" s="71" t="s">
        <v>350</v>
      </c>
      <c r="E80" s="196" t="s">
        <v>160</v>
      </c>
      <c r="F80" s="103"/>
      <c r="G80" s="266">
        <f t="shared" si="5"/>
        <v>900.99696</v>
      </c>
      <c r="H80" s="105">
        <f t="shared" si="5"/>
        <v>900.99696</v>
      </c>
      <c r="I80" s="216">
        <f t="shared" si="0"/>
        <v>100</v>
      </c>
    </row>
    <row r="81" spans="1:9" s="5" customFormat="1" ht="25.5" customHeight="1">
      <c r="A81" s="130" t="s">
        <v>213</v>
      </c>
      <c r="B81" s="99" t="s">
        <v>128</v>
      </c>
      <c r="C81" s="71" t="s">
        <v>347</v>
      </c>
      <c r="D81" s="71" t="s">
        <v>350</v>
      </c>
      <c r="E81" s="196" t="s">
        <v>161</v>
      </c>
      <c r="F81" s="103"/>
      <c r="G81" s="278">
        <f t="shared" si="5"/>
        <v>900.99696</v>
      </c>
      <c r="H81" s="238">
        <f t="shared" si="5"/>
        <v>900.99696</v>
      </c>
      <c r="I81" s="216">
        <f t="shared" si="0"/>
        <v>100</v>
      </c>
    </row>
    <row r="82" spans="1:9" s="5" customFormat="1" ht="38.25">
      <c r="A82" s="130" t="s">
        <v>254</v>
      </c>
      <c r="B82" s="99" t="s">
        <v>128</v>
      </c>
      <c r="C82" s="71" t="s">
        <v>347</v>
      </c>
      <c r="D82" s="71" t="s">
        <v>350</v>
      </c>
      <c r="E82" s="196" t="s">
        <v>161</v>
      </c>
      <c r="F82" s="103" t="s">
        <v>97</v>
      </c>
      <c r="G82" s="278">
        <f t="shared" si="5"/>
        <v>900.99696</v>
      </c>
      <c r="H82" s="238">
        <f t="shared" si="5"/>
        <v>900.99696</v>
      </c>
      <c r="I82" s="216">
        <f t="shared" si="0"/>
        <v>100</v>
      </c>
    </row>
    <row r="83" spans="1:9" s="5" customFormat="1" ht="17.25" customHeight="1">
      <c r="A83" s="130" t="s">
        <v>255</v>
      </c>
      <c r="B83" s="99" t="s">
        <v>128</v>
      </c>
      <c r="C83" s="71" t="s">
        <v>347</v>
      </c>
      <c r="D83" s="71" t="s">
        <v>350</v>
      </c>
      <c r="E83" s="196" t="s">
        <v>161</v>
      </c>
      <c r="F83" s="103" t="s">
        <v>32</v>
      </c>
      <c r="G83" s="278">
        <f>'расх 20 г'!K23</f>
        <v>900.99696</v>
      </c>
      <c r="H83" s="238">
        <f>'расх 20 г'!L23</f>
        <v>900.99696</v>
      </c>
      <c r="I83" s="216">
        <f t="shared" si="0"/>
        <v>100</v>
      </c>
    </row>
    <row r="84" spans="1:9" s="5" customFormat="1" ht="15.75" hidden="1">
      <c r="A84" s="172" t="s">
        <v>214</v>
      </c>
      <c r="B84" s="131" t="s">
        <v>128</v>
      </c>
      <c r="C84" s="168" t="s">
        <v>347</v>
      </c>
      <c r="D84" s="168" t="s">
        <v>350</v>
      </c>
      <c r="E84" s="168" t="s">
        <v>161</v>
      </c>
      <c r="F84" s="168">
        <v>121</v>
      </c>
      <c r="G84" s="280"/>
      <c r="H84" s="240"/>
      <c r="I84" s="211" t="e">
        <f t="shared" si="0"/>
        <v>#DIV/0!</v>
      </c>
    </row>
    <row r="85" spans="1:9" s="5" customFormat="1" ht="38.25" hidden="1">
      <c r="A85" s="172" t="s">
        <v>216</v>
      </c>
      <c r="B85" s="131" t="s">
        <v>128</v>
      </c>
      <c r="C85" s="168" t="s">
        <v>347</v>
      </c>
      <c r="D85" s="168" t="s">
        <v>350</v>
      </c>
      <c r="E85" s="168" t="s">
        <v>161</v>
      </c>
      <c r="F85" s="168" t="s">
        <v>217</v>
      </c>
      <c r="G85" s="280"/>
      <c r="H85" s="240"/>
      <c r="I85" s="211" t="e">
        <f t="shared" si="0"/>
        <v>#DIV/0!</v>
      </c>
    </row>
    <row r="86" spans="1:9" s="5" customFormat="1" ht="42" customHeight="1">
      <c r="A86" s="70" t="s">
        <v>219</v>
      </c>
      <c r="B86" s="99" t="s">
        <v>128</v>
      </c>
      <c r="C86" s="71" t="s">
        <v>347</v>
      </c>
      <c r="D86" s="71" t="s">
        <v>349</v>
      </c>
      <c r="E86" s="148" t="s">
        <v>162</v>
      </c>
      <c r="F86" s="71"/>
      <c r="G86" s="266">
        <f>G87+G135+G165+G107</f>
        <v>23156.25101</v>
      </c>
      <c r="H86" s="266">
        <f>H87+H135+H165+H107</f>
        <v>22685.028659999996</v>
      </c>
      <c r="I86" s="211">
        <f t="shared" si="0"/>
        <v>97.96503177566824</v>
      </c>
    </row>
    <row r="87" spans="1:9" s="5" customFormat="1" ht="26.25" customHeight="1">
      <c r="A87" s="70" t="s">
        <v>257</v>
      </c>
      <c r="B87" s="99" t="s">
        <v>128</v>
      </c>
      <c r="C87" s="71" t="s">
        <v>347</v>
      </c>
      <c r="D87" s="71" t="s">
        <v>349</v>
      </c>
      <c r="E87" s="148" t="s">
        <v>163</v>
      </c>
      <c r="F87" s="71"/>
      <c r="G87" s="266">
        <f>G88+G94</f>
        <v>10377.053249999999</v>
      </c>
      <c r="H87" s="266">
        <f>H88+H94</f>
        <v>10363.38734</v>
      </c>
      <c r="I87" s="211">
        <f t="shared" si="0"/>
        <v>99.86830644817208</v>
      </c>
    </row>
    <row r="88" spans="1:9" s="5" customFormat="1" ht="27" customHeight="1">
      <c r="A88" s="130" t="s">
        <v>213</v>
      </c>
      <c r="B88" s="99" t="s">
        <v>128</v>
      </c>
      <c r="C88" s="71" t="s">
        <v>347</v>
      </c>
      <c r="D88" s="71" t="s">
        <v>349</v>
      </c>
      <c r="E88" s="196" t="s">
        <v>164</v>
      </c>
      <c r="F88" s="71"/>
      <c r="G88" s="281">
        <f>G89</f>
        <v>8451.022359999999</v>
      </c>
      <c r="H88" s="244">
        <f>H89</f>
        <v>8450.88849</v>
      </c>
      <c r="I88" s="216">
        <f t="shared" si="0"/>
        <v>99.99841593130041</v>
      </c>
    </row>
    <row r="89" spans="1:9" s="5" customFormat="1" ht="38.25">
      <c r="A89" s="130" t="s">
        <v>254</v>
      </c>
      <c r="B89" s="99" t="s">
        <v>128</v>
      </c>
      <c r="C89" s="71" t="s">
        <v>347</v>
      </c>
      <c r="D89" s="71" t="s">
        <v>349</v>
      </c>
      <c r="E89" s="196" t="s">
        <v>164</v>
      </c>
      <c r="F89" s="71" t="s">
        <v>97</v>
      </c>
      <c r="G89" s="281">
        <f>G90</f>
        <v>8451.022359999999</v>
      </c>
      <c r="H89" s="244">
        <f>H90</f>
        <v>8450.88849</v>
      </c>
      <c r="I89" s="216">
        <f t="shared" si="0"/>
        <v>99.99841593130041</v>
      </c>
    </row>
    <row r="90" spans="1:9" s="5" customFormat="1" ht="15.75">
      <c r="A90" s="130" t="s">
        <v>222</v>
      </c>
      <c r="B90" s="99" t="s">
        <v>128</v>
      </c>
      <c r="C90" s="71" t="s">
        <v>347</v>
      </c>
      <c r="D90" s="71" t="s">
        <v>349</v>
      </c>
      <c r="E90" s="196" t="s">
        <v>164</v>
      </c>
      <c r="F90" s="71" t="s">
        <v>32</v>
      </c>
      <c r="G90" s="281">
        <f>'расх 20 г'!K31</f>
        <v>8451.022359999999</v>
      </c>
      <c r="H90" s="244">
        <f>'расх 20 г'!L31</f>
        <v>8450.88849</v>
      </c>
      <c r="I90" s="216">
        <f t="shared" si="0"/>
        <v>99.99841593130041</v>
      </c>
    </row>
    <row r="91" spans="1:9" s="5" customFormat="1" ht="15.75" hidden="1">
      <c r="A91" s="172" t="s">
        <v>214</v>
      </c>
      <c r="B91" s="131" t="s">
        <v>128</v>
      </c>
      <c r="C91" s="151" t="s">
        <v>347</v>
      </c>
      <c r="D91" s="151" t="s">
        <v>349</v>
      </c>
      <c r="E91" s="168" t="s">
        <v>164</v>
      </c>
      <c r="F91" s="151" t="s">
        <v>361</v>
      </c>
      <c r="G91" s="266"/>
      <c r="H91" s="105"/>
      <c r="I91" s="211" t="e">
        <f t="shared" si="0"/>
        <v>#DIV/0!</v>
      </c>
    </row>
    <row r="92" spans="1:9" s="5" customFormat="1" ht="15.75" hidden="1">
      <c r="A92" s="172" t="s">
        <v>225</v>
      </c>
      <c r="B92" s="131" t="s">
        <v>128</v>
      </c>
      <c r="C92" s="151" t="s">
        <v>347</v>
      </c>
      <c r="D92" s="151" t="s">
        <v>349</v>
      </c>
      <c r="E92" s="168" t="s">
        <v>164</v>
      </c>
      <c r="F92" s="151" t="s">
        <v>362</v>
      </c>
      <c r="G92" s="266"/>
      <c r="H92" s="105"/>
      <c r="I92" s="211" t="e">
        <f t="shared" si="0"/>
        <v>#DIV/0!</v>
      </c>
    </row>
    <row r="93" spans="1:9" s="5" customFormat="1" ht="41.25" customHeight="1" hidden="1">
      <c r="A93" s="172" t="s">
        <v>216</v>
      </c>
      <c r="B93" s="131" t="s">
        <v>128</v>
      </c>
      <c r="C93" s="151" t="s">
        <v>347</v>
      </c>
      <c r="D93" s="151" t="s">
        <v>349</v>
      </c>
      <c r="E93" s="168" t="s">
        <v>164</v>
      </c>
      <c r="F93" s="151" t="s">
        <v>217</v>
      </c>
      <c r="G93" s="266"/>
      <c r="H93" s="105"/>
      <c r="I93" s="211" t="e">
        <f t="shared" si="0"/>
        <v>#DIV/0!</v>
      </c>
    </row>
    <row r="94" spans="1:9" s="5" customFormat="1" ht="19.5" customHeight="1">
      <c r="A94" s="130" t="s">
        <v>221</v>
      </c>
      <c r="B94" s="99" t="s">
        <v>128</v>
      </c>
      <c r="C94" s="71" t="s">
        <v>347</v>
      </c>
      <c r="D94" s="71" t="s">
        <v>349</v>
      </c>
      <c r="E94" s="196" t="s">
        <v>165</v>
      </c>
      <c r="F94" s="71"/>
      <c r="G94" s="266">
        <f>G95+G99</f>
        <v>1926.03089</v>
      </c>
      <c r="H94" s="105">
        <f>H95+H99</f>
        <v>1912.49885</v>
      </c>
      <c r="I94" s="216">
        <f t="shared" si="0"/>
        <v>99.29741313754319</v>
      </c>
    </row>
    <row r="95" spans="1:9" s="5" customFormat="1" ht="29.25" customHeight="1">
      <c r="A95" s="70" t="s">
        <v>258</v>
      </c>
      <c r="B95" s="99" t="s">
        <v>128</v>
      </c>
      <c r="C95" s="71" t="s">
        <v>347</v>
      </c>
      <c r="D95" s="71" t="s">
        <v>349</v>
      </c>
      <c r="E95" s="196" t="s">
        <v>165</v>
      </c>
      <c r="F95" s="71" t="s">
        <v>259</v>
      </c>
      <c r="G95" s="266">
        <f>G96</f>
        <v>1805.08689</v>
      </c>
      <c r="H95" s="105">
        <f>H96</f>
        <v>1791.7732899999999</v>
      </c>
      <c r="I95" s="216">
        <f t="shared" si="0"/>
        <v>99.2624399371711</v>
      </c>
    </row>
    <row r="96" spans="1:9" s="5" customFormat="1" ht="28.5" customHeight="1">
      <c r="A96" s="130" t="s">
        <v>260</v>
      </c>
      <c r="B96" s="99" t="s">
        <v>128</v>
      </c>
      <c r="C96" s="71" t="s">
        <v>347</v>
      </c>
      <c r="D96" s="71" t="s">
        <v>349</v>
      </c>
      <c r="E96" s="196" t="s">
        <v>165</v>
      </c>
      <c r="F96" s="71" t="s">
        <v>223</v>
      </c>
      <c r="G96" s="266">
        <f>'расх 20 г'!K37</f>
        <v>1805.08689</v>
      </c>
      <c r="H96" s="105">
        <f>'расх 20 г'!L37</f>
        <v>1791.7732899999999</v>
      </c>
      <c r="I96" s="216">
        <f t="shared" si="0"/>
        <v>99.2624399371711</v>
      </c>
    </row>
    <row r="97" spans="1:9" s="5" customFormat="1" ht="25.5" hidden="1">
      <c r="A97" s="137" t="s">
        <v>363</v>
      </c>
      <c r="B97" s="131" t="s">
        <v>128</v>
      </c>
      <c r="C97" s="151" t="s">
        <v>347</v>
      </c>
      <c r="D97" s="151" t="s">
        <v>349</v>
      </c>
      <c r="E97" s="168" t="s">
        <v>165</v>
      </c>
      <c r="F97" s="151" t="s">
        <v>364</v>
      </c>
      <c r="G97" s="266"/>
      <c r="H97" s="105"/>
      <c r="I97" s="211" t="e">
        <f t="shared" si="0"/>
        <v>#DIV/0!</v>
      </c>
    </row>
    <row r="98" spans="1:9" s="5" customFormat="1" ht="27" customHeight="1" hidden="1">
      <c r="A98" s="137" t="s">
        <v>25</v>
      </c>
      <c r="B98" s="131" t="s">
        <v>128</v>
      </c>
      <c r="C98" s="151" t="s">
        <v>347</v>
      </c>
      <c r="D98" s="151" t="s">
        <v>349</v>
      </c>
      <c r="E98" s="168" t="s">
        <v>165</v>
      </c>
      <c r="F98" s="151" t="s">
        <v>365</v>
      </c>
      <c r="G98" s="266"/>
      <c r="H98" s="105"/>
      <c r="I98" s="211" t="e">
        <f t="shared" si="0"/>
        <v>#DIV/0!</v>
      </c>
    </row>
    <row r="99" spans="1:9" s="5" customFormat="1" ht="16.5" customHeight="1">
      <c r="A99" s="70" t="s">
        <v>121</v>
      </c>
      <c r="B99" s="99" t="s">
        <v>128</v>
      </c>
      <c r="C99" s="71" t="s">
        <v>347</v>
      </c>
      <c r="D99" s="71" t="s">
        <v>349</v>
      </c>
      <c r="E99" s="196" t="s">
        <v>165</v>
      </c>
      <c r="F99" s="71" t="s">
        <v>261</v>
      </c>
      <c r="G99" s="266">
        <f>'расх 20 г'!K40</f>
        <v>120.944</v>
      </c>
      <c r="H99" s="266">
        <f>'расх 20 г'!L40</f>
        <v>120.72556</v>
      </c>
      <c r="I99" s="216">
        <f t="shared" si="0"/>
        <v>99.81938748511708</v>
      </c>
    </row>
    <row r="100" spans="1:9" s="5" customFormat="1" ht="16.5" customHeight="1" hidden="1">
      <c r="A100" s="70" t="s">
        <v>262</v>
      </c>
      <c r="B100" s="99" t="s">
        <v>128</v>
      </c>
      <c r="C100" s="71" t="s">
        <v>347</v>
      </c>
      <c r="D100" s="71" t="s">
        <v>349</v>
      </c>
      <c r="E100" s="196" t="s">
        <v>165</v>
      </c>
      <c r="F100" s="71" t="s">
        <v>263</v>
      </c>
      <c r="G100" s="266">
        <f>'расх 20 г'!K41</f>
        <v>0</v>
      </c>
      <c r="H100" s="105">
        <f>'расх 20 г'!L41</f>
        <v>0</v>
      </c>
      <c r="I100" s="216" t="e">
        <f t="shared" si="0"/>
        <v>#DIV/0!</v>
      </c>
    </row>
    <row r="101" spans="1:9" s="5" customFormat="1" ht="66.75" customHeight="1" hidden="1">
      <c r="A101" s="175" t="s">
        <v>264</v>
      </c>
      <c r="B101" s="131" t="s">
        <v>128</v>
      </c>
      <c r="C101" s="151" t="s">
        <v>347</v>
      </c>
      <c r="D101" s="151" t="s">
        <v>349</v>
      </c>
      <c r="E101" s="168" t="s">
        <v>165</v>
      </c>
      <c r="F101" s="151" t="s">
        <v>297</v>
      </c>
      <c r="G101" s="266"/>
      <c r="H101" s="105"/>
      <c r="I101" s="211" t="e">
        <f t="shared" si="0"/>
        <v>#DIV/0!</v>
      </c>
    </row>
    <row r="102" spans="1:9" s="5" customFormat="1" ht="18" customHeight="1" hidden="1">
      <c r="A102" s="70" t="s">
        <v>265</v>
      </c>
      <c r="B102" s="99" t="s">
        <v>128</v>
      </c>
      <c r="C102" s="71" t="s">
        <v>347</v>
      </c>
      <c r="D102" s="71" t="s">
        <v>349</v>
      </c>
      <c r="E102" s="148" t="s">
        <v>165</v>
      </c>
      <c r="F102" s="71" t="s">
        <v>226</v>
      </c>
      <c r="G102" s="266">
        <v>0</v>
      </c>
      <c r="H102" s="105">
        <v>0</v>
      </c>
      <c r="I102" s="211" t="e">
        <f t="shared" si="0"/>
        <v>#DIV/0!</v>
      </c>
    </row>
    <row r="103" spans="1:9" s="5" customFormat="1" ht="17.25" customHeight="1" hidden="1">
      <c r="A103" s="340" t="s">
        <v>266</v>
      </c>
      <c r="B103" s="341" t="s">
        <v>128</v>
      </c>
      <c r="C103" s="342" t="s">
        <v>347</v>
      </c>
      <c r="D103" s="342" t="s">
        <v>349</v>
      </c>
      <c r="E103" s="353" t="s">
        <v>165</v>
      </c>
      <c r="F103" s="151" t="s">
        <v>367</v>
      </c>
      <c r="G103" s="266"/>
      <c r="H103" s="105"/>
      <c r="I103" s="211" t="e">
        <f t="shared" si="0"/>
        <v>#DIV/0!</v>
      </c>
    </row>
    <row r="104" spans="1:9" s="5" customFormat="1" ht="17.25" customHeight="1" hidden="1">
      <c r="A104" s="340" t="s">
        <v>229</v>
      </c>
      <c r="B104" s="341" t="s">
        <v>128</v>
      </c>
      <c r="C104" s="342" t="s">
        <v>347</v>
      </c>
      <c r="D104" s="342" t="s">
        <v>349</v>
      </c>
      <c r="E104" s="353" t="s">
        <v>165</v>
      </c>
      <c r="F104" s="151" t="s">
        <v>228</v>
      </c>
      <c r="G104" s="266"/>
      <c r="H104" s="105"/>
      <c r="I104" s="211" t="e">
        <f t="shared" si="0"/>
        <v>#DIV/0!</v>
      </c>
    </row>
    <row r="105" spans="1:9" ht="39.75" customHeight="1" hidden="1">
      <c r="A105" s="70" t="s">
        <v>219</v>
      </c>
      <c r="B105" s="99" t="s">
        <v>128</v>
      </c>
      <c r="C105" s="71" t="s">
        <v>353</v>
      </c>
      <c r="D105" s="71" t="s">
        <v>347</v>
      </c>
      <c r="E105" s="148" t="s">
        <v>162</v>
      </c>
      <c r="F105" s="59"/>
      <c r="G105" s="301">
        <f>G106</f>
        <v>5244.362</v>
      </c>
      <c r="H105" s="167">
        <f>H106</f>
        <v>5244.3614099999995</v>
      </c>
      <c r="I105" s="211">
        <f t="shared" si="0"/>
        <v>99.99998874982313</v>
      </c>
    </row>
    <row r="106" spans="1:9" ht="15.75" customHeight="1">
      <c r="A106" s="70" t="s">
        <v>231</v>
      </c>
      <c r="B106" s="99" t="s">
        <v>128</v>
      </c>
      <c r="C106" s="71" t="s">
        <v>353</v>
      </c>
      <c r="D106" s="71" t="s">
        <v>347</v>
      </c>
      <c r="E106" s="148" t="s">
        <v>181</v>
      </c>
      <c r="F106" s="59"/>
      <c r="G106" s="301">
        <f>'расх 20 г'!K179</f>
        <v>5244.362</v>
      </c>
      <c r="H106" s="301">
        <f>H107+H108</f>
        <v>5244.3614099999995</v>
      </c>
      <c r="I106" s="211">
        <f t="shared" si="0"/>
        <v>99.99998874982313</v>
      </c>
    </row>
    <row r="107" spans="1:9" ht="27" customHeight="1">
      <c r="A107" s="70" t="s">
        <v>504</v>
      </c>
      <c r="B107" s="99" t="s">
        <v>128</v>
      </c>
      <c r="C107" s="71" t="s">
        <v>353</v>
      </c>
      <c r="D107" s="71" t="s">
        <v>347</v>
      </c>
      <c r="E107" s="148" t="s">
        <v>508</v>
      </c>
      <c r="F107" s="59"/>
      <c r="G107" s="301">
        <f>'расх 20 г'!K180</f>
        <v>5244.362</v>
      </c>
      <c r="H107" s="301">
        <f>'расх 20 г'!L180</f>
        <v>5244.3614099999995</v>
      </c>
      <c r="I107" s="211">
        <f t="shared" si="0"/>
        <v>99.99998874982313</v>
      </c>
    </row>
    <row r="108" spans="1:9" ht="16.5" customHeight="1">
      <c r="A108" s="130" t="s">
        <v>507</v>
      </c>
      <c r="B108" s="99" t="s">
        <v>128</v>
      </c>
      <c r="C108" s="71" t="s">
        <v>353</v>
      </c>
      <c r="D108" s="71" t="s">
        <v>347</v>
      </c>
      <c r="E108" s="148" t="s">
        <v>509</v>
      </c>
      <c r="F108" s="59" t="s">
        <v>97</v>
      </c>
      <c r="G108" s="301">
        <f>'расх 20 г'!K183</f>
        <v>0</v>
      </c>
      <c r="H108" s="301">
        <f>'расх 20 г'!L183</f>
        <v>0</v>
      </c>
      <c r="I108" s="211"/>
    </row>
    <row r="109" spans="1:9" ht="16.5" customHeight="1" hidden="1">
      <c r="A109" s="70" t="s">
        <v>294</v>
      </c>
      <c r="B109" s="99" t="s">
        <v>128</v>
      </c>
      <c r="C109" s="71" t="s">
        <v>353</v>
      </c>
      <c r="D109" s="71" t="s">
        <v>347</v>
      </c>
      <c r="E109" s="148" t="s">
        <v>182</v>
      </c>
      <c r="F109" s="59" t="s">
        <v>404</v>
      </c>
      <c r="G109" s="301"/>
      <c r="H109" s="167"/>
      <c r="I109" s="211" t="e">
        <f aca="true" t="shared" si="6" ref="I109:I176">H109/G109*100</f>
        <v>#DIV/0!</v>
      </c>
    </row>
    <row r="110" spans="1:9" ht="15.75" hidden="1">
      <c r="A110" s="340" t="s">
        <v>274</v>
      </c>
      <c r="B110" s="341" t="s">
        <v>128</v>
      </c>
      <c r="C110" s="342" t="s">
        <v>353</v>
      </c>
      <c r="D110" s="342" t="s">
        <v>347</v>
      </c>
      <c r="E110" s="353" t="s">
        <v>182</v>
      </c>
      <c r="F110" s="151" t="s">
        <v>380</v>
      </c>
      <c r="G110" s="301"/>
      <c r="H110" s="167"/>
      <c r="I110" s="211" t="e">
        <f t="shared" si="6"/>
        <v>#DIV/0!</v>
      </c>
    </row>
    <row r="111" spans="1:9" ht="28.5" customHeight="1" hidden="1">
      <c r="A111" s="340" t="s">
        <v>275</v>
      </c>
      <c r="B111" s="341" t="s">
        <v>128</v>
      </c>
      <c r="C111" s="342" t="s">
        <v>353</v>
      </c>
      <c r="D111" s="342" t="s">
        <v>347</v>
      </c>
      <c r="E111" s="353" t="s">
        <v>182</v>
      </c>
      <c r="F111" s="151" t="s">
        <v>381</v>
      </c>
      <c r="G111" s="301"/>
      <c r="H111" s="167"/>
      <c r="I111" s="211" t="e">
        <f t="shared" si="6"/>
        <v>#DIV/0!</v>
      </c>
    </row>
    <row r="112" spans="1:9" ht="28.5" customHeight="1" hidden="1">
      <c r="A112" s="340" t="s">
        <v>276</v>
      </c>
      <c r="B112" s="341" t="s">
        <v>128</v>
      </c>
      <c r="C112" s="342" t="s">
        <v>353</v>
      </c>
      <c r="D112" s="342" t="s">
        <v>347</v>
      </c>
      <c r="E112" s="353" t="s">
        <v>182</v>
      </c>
      <c r="F112" s="151" t="s">
        <v>215</v>
      </c>
      <c r="G112" s="301"/>
      <c r="H112" s="167"/>
      <c r="I112" s="211" t="e">
        <f t="shared" si="6"/>
        <v>#DIV/0!</v>
      </c>
    </row>
    <row r="113" spans="1:9" ht="15.75" hidden="1">
      <c r="A113" s="70" t="s">
        <v>278</v>
      </c>
      <c r="B113" s="99" t="s">
        <v>128</v>
      </c>
      <c r="C113" s="71" t="s">
        <v>353</v>
      </c>
      <c r="D113" s="71" t="s">
        <v>347</v>
      </c>
      <c r="E113" s="148" t="s">
        <v>184</v>
      </c>
      <c r="F113" s="59"/>
      <c r="G113" s="301"/>
      <c r="H113" s="167"/>
      <c r="I113" s="211" t="e">
        <f t="shared" si="6"/>
        <v>#DIV/0!</v>
      </c>
    </row>
    <row r="114" spans="1:9" ht="38.25" hidden="1">
      <c r="A114" s="130" t="s">
        <v>254</v>
      </c>
      <c r="B114" s="99" t="s">
        <v>128</v>
      </c>
      <c r="C114" s="71" t="s">
        <v>353</v>
      </c>
      <c r="D114" s="71" t="s">
        <v>347</v>
      </c>
      <c r="E114" s="148" t="s">
        <v>184</v>
      </c>
      <c r="F114" s="59" t="s">
        <v>97</v>
      </c>
      <c r="G114" s="301"/>
      <c r="H114" s="167"/>
      <c r="I114" s="211" t="e">
        <f t="shared" si="6"/>
        <v>#DIV/0!</v>
      </c>
    </row>
    <row r="115" spans="1:9" ht="17.25" customHeight="1" hidden="1">
      <c r="A115" s="70" t="s">
        <v>130</v>
      </c>
      <c r="B115" s="99" t="s">
        <v>128</v>
      </c>
      <c r="C115" s="71" t="s">
        <v>353</v>
      </c>
      <c r="D115" s="71" t="s">
        <v>347</v>
      </c>
      <c r="E115" s="148" t="s">
        <v>184</v>
      </c>
      <c r="F115" s="59" t="s">
        <v>404</v>
      </c>
      <c r="G115" s="301"/>
      <c r="H115" s="167"/>
      <c r="I115" s="211" t="e">
        <f t="shared" si="6"/>
        <v>#DIV/0!</v>
      </c>
    </row>
    <row r="116" spans="1:9" ht="15.75" hidden="1">
      <c r="A116" s="137" t="s">
        <v>274</v>
      </c>
      <c r="B116" s="99" t="s">
        <v>128</v>
      </c>
      <c r="C116" s="151" t="s">
        <v>353</v>
      </c>
      <c r="D116" s="151" t="s">
        <v>347</v>
      </c>
      <c r="E116" s="168" t="s">
        <v>184</v>
      </c>
      <c r="F116" s="151" t="s">
        <v>380</v>
      </c>
      <c r="G116" s="301"/>
      <c r="H116" s="167"/>
      <c r="I116" s="211" t="e">
        <f t="shared" si="6"/>
        <v>#DIV/0!</v>
      </c>
    </row>
    <row r="117" spans="1:9" ht="27.75" customHeight="1" hidden="1">
      <c r="A117" s="137" t="s">
        <v>275</v>
      </c>
      <c r="B117" s="99" t="s">
        <v>128</v>
      </c>
      <c r="C117" s="151" t="s">
        <v>353</v>
      </c>
      <c r="D117" s="151" t="s">
        <v>347</v>
      </c>
      <c r="E117" s="168" t="s">
        <v>279</v>
      </c>
      <c r="F117" s="151" t="s">
        <v>381</v>
      </c>
      <c r="G117" s="301"/>
      <c r="H117" s="167"/>
      <c r="I117" s="211" t="e">
        <f t="shared" si="6"/>
        <v>#DIV/0!</v>
      </c>
    </row>
    <row r="118" spans="1:9" ht="27.75" customHeight="1" hidden="1">
      <c r="A118" s="137" t="s">
        <v>276</v>
      </c>
      <c r="B118" s="99" t="s">
        <v>128</v>
      </c>
      <c r="C118" s="151" t="s">
        <v>353</v>
      </c>
      <c r="D118" s="151" t="s">
        <v>347</v>
      </c>
      <c r="E118" s="168" t="s">
        <v>184</v>
      </c>
      <c r="F118" s="151" t="s">
        <v>215</v>
      </c>
      <c r="G118" s="301"/>
      <c r="H118" s="167"/>
      <c r="I118" s="211" t="e">
        <f t="shared" si="6"/>
        <v>#DIV/0!</v>
      </c>
    </row>
    <row r="119" spans="1:9" ht="42" customHeight="1" hidden="1">
      <c r="A119" s="68" t="s">
        <v>135</v>
      </c>
      <c r="B119" s="99" t="s">
        <v>390</v>
      </c>
      <c r="C119" s="67" t="s">
        <v>353</v>
      </c>
      <c r="D119" s="67" t="s">
        <v>347</v>
      </c>
      <c r="E119" s="69" t="s">
        <v>186</v>
      </c>
      <c r="F119" s="67"/>
      <c r="G119" s="303"/>
      <c r="H119" s="309"/>
      <c r="I119" s="211" t="e">
        <f t="shared" si="6"/>
        <v>#DIV/0!</v>
      </c>
    </row>
    <row r="120" spans="1:9" ht="42" customHeight="1" hidden="1">
      <c r="A120" s="130" t="s">
        <v>254</v>
      </c>
      <c r="B120" s="99" t="s">
        <v>390</v>
      </c>
      <c r="C120" s="67" t="s">
        <v>353</v>
      </c>
      <c r="D120" s="67" t="s">
        <v>347</v>
      </c>
      <c r="E120" s="69" t="s">
        <v>186</v>
      </c>
      <c r="F120" s="67" t="s">
        <v>97</v>
      </c>
      <c r="G120" s="303"/>
      <c r="H120" s="309"/>
      <c r="I120" s="211" t="e">
        <f t="shared" si="6"/>
        <v>#DIV/0!</v>
      </c>
    </row>
    <row r="121" spans="1:9" ht="18" customHeight="1" hidden="1">
      <c r="A121" s="68" t="s">
        <v>294</v>
      </c>
      <c r="B121" s="99" t="s">
        <v>390</v>
      </c>
      <c r="C121" s="67" t="s">
        <v>353</v>
      </c>
      <c r="D121" s="67" t="s">
        <v>347</v>
      </c>
      <c r="E121" s="69" t="s">
        <v>186</v>
      </c>
      <c r="F121" s="59" t="s">
        <v>404</v>
      </c>
      <c r="G121" s="303"/>
      <c r="H121" s="309"/>
      <c r="I121" s="211" t="e">
        <f t="shared" si="6"/>
        <v>#DIV/0!</v>
      </c>
    </row>
    <row r="122" spans="1:9" ht="29.25" customHeight="1" hidden="1">
      <c r="A122" s="70" t="s">
        <v>277</v>
      </c>
      <c r="B122" s="99" t="s">
        <v>128</v>
      </c>
      <c r="C122" s="71" t="s">
        <v>353</v>
      </c>
      <c r="D122" s="71" t="s">
        <v>347</v>
      </c>
      <c r="E122" s="148" t="s">
        <v>183</v>
      </c>
      <c r="F122" s="71"/>
      <c r="G122" s="301"/>
      <c r="H122" s="167"/>
      <c r="I122" s="211" t="e">
        <f t="shared" si="6"/>
        <v>#DIV/0!</v>
      </c>
    </row>
    <row r="123" spans="1:9" ht="29.25" customHeight="1" hidden="1">
      <c r="A123" s="70" t="s">
        <v>258</v>
      </c>
      <c r="B123" s="99" t="s">
        <v>128</v>
      </c>
      <c r="C123" s="71" t="s">
        <v>353</v>
      </c>
      <c r="D123" s="71" t="s">
        <v>347</v>
      </c>
      <c r="E123" s="148" t="s">
        <v>183</v>
      </c>
      <c r="F123" s="71" t="s">
        <v>259</v>
      </c>
      <c r="G123" s="301"/>
      <c r="H123" s="167"/>
      <c r="I123" s="211" t="e">
        <f t="shared" si="6"/>
        <v>#DIV/0!</v>
      </c>
    </row>
    <row r="124" spans="1:9" ht="29.25" customHeight="1" hidden="1">
      <c r="A124" s="34" t="s">
        <v>260</v>
      </c>
      <c r="B124" s="99" t="s">
        <v>128</v>
      </c>
      <c r="C124" s="71" t="s">
        <v>353</v>
      </c>
      <c r="D124" s="71" t="s">
        <v>347</v>
      </c>
      <c r="E124" s="148" t="s">
        <v>183</v>
      </c>
      <c r="F124" s="71" t="s">
        <v>223</v>
      </c>
      <c r="G124" s="301"/>
      <c r="H124" s="167"/>
      <c r="I124" s="211" t="e">
        <f t="shared" si="6"/>
        <v>#DIV/0!</v>
      </c>
    </row>
    <row r="125" spans="1:9" ht="25.5" hidden="1">
      <c r="A125" s="137" t="s">
        <v>363</v>
      </c>
      <c r="B125" s="99" t="s">
        <v>128</v>
      </c>
      <c r="C125" s="151" t="s">
        <v>353</v>
      </c>
      <c r="D125" s="151" t="s">
        <v>347</v>
      </c>
      <c r="E125" s="168" t="s">
        <v>183</v>
      </c>
      <c r="F125" s="151" t="s">
        <v>364</v>
      </c>
      <c r="G125" s="301"/>
      <c r="H125" s="167"/>
      <c r="I125" s="211" t="e">
        <f t="shared" si="6"/>
        <v>#DIV/0!</v>
      </c>
    </row>
    <row r="126" spans="1:9" ht="27" customHeight="1" hidden="1">
      <c r="A126" s="137" t="s">
        <v>25</v>
      </c>
      <c r="B126" s="99" t="s">
        <v>128</v>
      </c>
      <c r="C126" s="151" t="s">
        <v>353</v>
      </c>
      <c r="D126" s="151" t="s">
        <v>347</v>
      </c>
      <c r="E126" s="168" t="s">
        <v>183</v>
      </c>
      <c r="F126" s="151" t="s">
        <v>365</v>
      </c>
      <c r="G126" s="301"/>
      <c r="H126" s="167"/>
      <c r="I126" s="211" t="e">
        <f t="shared" si="6"/>
        <v>#DIV/0!</v>
      </c>
    </row>
    <row r="127" spans="1:9" ht="16.5" customHeight="1" hidden="1">
      <c r="A127" s="70" t="s">
        <v>121</v>
      </c>
      <c r="B127" s="99" t="s">
        <v>128</v>
      </c>
      <c r="C127" s="71" t="s">
        <v>353</v>
      </c>
      <c r="D127" s="71" t="s">
        <v>347</v>
      </c>
      <c r="E127" s="148" t="s">
        <v>183</v>
      </c>
      <c r="F127" s="71" t="s">
        <v>261</v>
      </c>
      <c r="G127" s="301"/>
      <c r="H127" s="167"/>
      <c r="I127" s="211" t="e">
        <f t="shared" si="6"/>
        <v>#DIV/0!</v>
      </c>
    </row>
    <row r="128" spans="1:9" ht="18" customHeight="1" hidden="1">
      <c r="A128" s="70" t="s">
        <v>227</v>
      </c>
      <c r="B128" s="99" t="s">
        <v>128</v>
      </c>
      <c r="C128" s="71" t="s">
        <v>353</v>
      </c>
      <c r="D128" s="71" t="s">
        <v>347</v>
      </c>
      <c r="E128" s="148" t="s">
        <v>183</v>
      </c>
      <c r="F128" s="71" t="s">
        <v>226</v>
      </c>
      <c r="G128" s="301"/>
      <c r="H128" s="167"/>
      <c r="I128" s="211" t="e">
        <f t="shared" si="6"/>
        <v>#DIV/0!</v>
      </c>
    </row>
    <row r="129" spans="1:9" ht="17.25" customHeight="1" hidden="1">
      <c r="A129" s="137" t="s">
        <v>366</v>
      </c>
      <c r="B129" s="99" t="s">
        <v>128</v>
      </c>
      <c r="C129" s="151" t="s">
        <v>353</v>
      </c>
      <c r="D129" s="151" t="s">
        <v>347</v>
      </c>
      <c r="E129" s="168" t="s">
        <v>183</v>
      </c>
      <c r="F129" s="151" t="s">
        <v>367</v>
      </c>
      <c r="G129" s="301"/>
      <c r="H129" s="167"/>
      <c r="I129" s="211" t="e">
        <f t="shared" si="6"/>
        <v>#DIV/0!</v>
      </c>
    </row>
    <row r="130" spans="1:9" ht="27.75" customHeight="1" hidden="1">
      <c r="A130" s="70" t="s">
        <v>280</v>
      </c>
      <c r="B130" s="99" t="s">
        <v>128</v>
      </c>
      <c r="C130" s="71" t="s">
        <v>353</v>
      </c>
      <c r="D130" s="71" t="s">
        <v>347</v>
      </c>
      <c r="E130" s="148" t="s">
        <v>185</v>
      </c>
      <c r="F130" s="71"/>
      <c r="G130" s="301"/>
      <c r="H130" s="167"/>
      <c r="I130" s="211" t="e">
        <f t="shared" si="6"/>
        <v>#DIV/0!</v>
      </c>
    </row>
    <row r="131" spans="1:9" ht="27.75" customHeight="1" hidden="1">
      <c r="A131" s="70" t="s">
        <v>258</v>
      </c>
      <c r="B131" s="99" t="s">
        <v>128</v>
      </c>
      <c r="C131" s="71" t="s">
        <v>353</v>
      </c>
      <c r="D131" s="71" t="s">
        <v>347</v>
      </c>
      <c r="E131" s="148" t="s">
        <v>185</v>
      </c>
      <c r="F131" s="71" t="s">
        <v>259</v>
      </c>
      <c r="G131" s="301"/>
      <c r="H131" s="167"/>
      <c r="I131" s="211" t="e">
        <f t="shared" si="6"/>
        <v>#DIV/0!</v>
      </c>
    </row>
    <row r="132" spans="1:9" ht="27.75" customHeight="1" hidden="1">
      <c r="A132" s="34" t="s">
        <v>260</v>
      </c>
      <c r="B132" s="99" t="s">
        <v>128</v>
      </c>
      <c r="C132" s="71" t="s">
        <v>353</v>
      </c>
      <c r="D132" s="71" t="s">
        <v>347</v>
      </c>
      <c r="E132" s="148" t="s">
        <v>185</v>
      </c>
      <c r="F132" s="71" t="s">
        <v>223</v>
      </c>
      <c r="G132" s="301"/>
      <c r="H132" s="167"/>
      <c r="I132" s="211" t="e">
        <f t="shared" si="6"/>
        <v>#DIV/0!</v>
      </c>
    </row>
    <row r="133" spans="1:9" ht="25.5" hidden="1">
      <c r="A133" s="137" t="s">
        <v>363</v>
      </c>
      <c r="B133" s="99" t="s">
        <v>128</v>
      </c>
      <c r="C133" s="151" t="s">
        <v>353</v>
      </c>
      <c r="D133" s="151" t="s">
        <v>347</v>
      </c>
      <c r="E133" s="168" t="s">
        <v>185</v>
      </c>
      <c r="F133" s="151" t="s">
        <v>364</v>
      </c>
      <c r="G133" s="301"/>
      <c r="H133" s="167"/>
      <c r="I133" s="211" t="e">
        <f t="shared" si="6"/>
        <v>#DIV/0!</v>
      </c>
    </row>
    <row r="134" spans="1:9" ht="26.25" customHeight="1" hidden="1">
      <c r="A134" s="137" t="s">
        <v>25</v>
      </c>
      <c r="B134" s="99" t="s">
        <v>128</v>
      </c>
      <c r="C134" s="151" t="s">
        <v>353</v>
      </c>
      <c r="D134" s="151" t="s">
        <v>347</v>
      </c>
      <c r="E134" s="168" t="s">
        <v>185</v>
      </c>
      <c r="F134" s="151" t="s">
        <v>365</v>
      </c>
      <c r="G134" s="301"/>
      <c r="H134" s="167"/>
      <c r="I134" s="211" t="e">
        <f t="shared" si="6"/>
        <v>#DIV/0!</v>
      </c>
    </row>
    <row r="135" spans="1:9" ht="29.25" customHeight="1">
      <c r="A135" s="70" t="s">
        <v>267</v>
      </c>
      <c r="B135" s="99" t="s">
        <v>128</v>
      </c>
      <c r="C135" s="59" t="s">
        <v>349</v>
      </c>
      <c r="D135" s="59" t="s">
        <v>352</v>
      </c>
      <c r="E135" s="148" t="s">
        <v>167</v>
      </c>
      <c r="F135" s="103"/>
      <c r="G135" s="266">
        <f>G136+G140+G144+G154+G163</f>
        <v>897.6000000000001</v>
      </c>
      <c r="H135" s="266">
        <f>H136+H140+H144+H154+H163</f>
        <v>896.6000000000001</v>
      </c>
      <c r="I135" s="211">
        <f t="shared" si="6"/>
        <v>99.88859180035651</v>
      </c>
    </row>
    <row r="136" spans="1:9" ht="52.5" customHeight="1">
      <c r="A136" s="70" t="s">
        <v>237</v>
      </c>
      <c r="B136" s="99" t="s">
        <v>128</v>
      </c>
      <c r="C136" s="71" t="s">
        <v>349</v>
      </c>
      <c r="D136" s="71" t="s">
        <v>352</v>
      </c>
      <c r="E136" s="148" t="s">
        <v>173</v>
      </c>
      <c r="F136" s="71"/>
      <c r="G136" s="266">
        <f>G137</f>
        <v>44.6</v>
      </c>
      <c r="H136" s="105">
        <f>H137</f>
        <v>44.6</v>
      </c>
      <c r="I136" s="211">
        <f t="shared" si="6"/>
        <v>100</v>
      </c>
    </row>
    <row r="137" spans="1:9" ht="27.75" customHeight="1">
      <c r="A137" s="70" t="s">
        <v>258</v>
      </c>
      <c r="B137" s="99" t="s">
        <v>128</v>
      </c>
      <c r="C137" s="71" t="s">
        <v>349</v>
      </c>
      <c r="D137" s="71" t="s">
        <v>352</v>
      </c>
      <c r="E137" s="148" t="s">
        <v>173</v>
      </c>
      <c r="F137" s="71" t="s">
        <v>259</v>
      </c>
      <c r="G137" s="266">
        <f>G138</f>
        <v>44.6</v>
      </c>
      <c r="H137" s="105">
        <f>H138</f>
        <v>44.6</v>
      </c>
      <c r="I137" s="211">
        <f t="shared" si="6"/>
        <v>100</v>
      </c>
    </row>
    <row r="138" spans="1:9" ht="27" customHeight="1">
      <c r="A138" s="34" t="s">
        <v>260</v>
      </c>
      <c r="B138" s="99" t="s">
        <v>128</v>
      </c>
      <c r="C138" s="71" t="s">
        <v>349</v>
      </c>
      <c r="D138" s="71" t="s">
        <v>352</v>
      </c>
      <c r="E138" s="148" t="s">
        <v>173</v>
      </c>
      <c r="F138" s="71" t="s">
        <v>223</v>
      </c>
      <c r="G138" s="266">
        <f>'расх 20 г'!K113</f>
        <v>44.6</v>
      </c>
      <c r="H138" s="105">
        <f>'расх 20 г'!L113</f>
        <v>44.6</v>
      </c>
      <c r="I138" s="211">
        <f t="shared" si="6"/>
        <v>100</v>
      </c>
    </row>
    <row r="139" spans="1:9" ht="25.5" customHeight="1" hidden="1">
      <c r="A139" s="137" t="s">
        <v>25</v>
      </c>
      <c r="B139" s="99" t="s">
        <v>128</v>
      </c>
      <c r="C139" s="151" t="s">
        <v>349</v>
      </c>
      <c r="D139" s="151" t="s">
        <v>352</v>
      </c>
      <c r="E139" s="168" t="s">
        <v>173</v>
      </c>
      <c r="F139" s="151" t="s">
        <v>365</v>
      </c>
      <c r="G139" s="266"/>
      <c r="H139" s="105"/>
      <c r="I139" s="211" t="e">
        <f t="shared" si="6"/>
        <v>#DIV/0!</v>
      </c>
    </row>
    <row r="140" spans="1:9" s="5" customFormat="1" ht="30.75" customHeight="1">
      <c r="A140" s="176" t="s">
        <v>232</v>
      </c>
      <c r="B140" s="99" t="s">
        <v>128</v>
      </c>
      <c r="C140" s="71" t="s">
        <v>347</v>
      </c>
      <c r="D140" s="71" t="s">
        <v>349</v>
      </c>
      <c r="E140" s="148" t="s">
        <v>166</v>
      </c>
      <c r="F140" s="71"/>
      <c r="G140" s="266">
        <f>G141</f>
        <v>1</v>
      </c>
      <c r="H140" s="105">
        <f>H141</f>
        <v>0</v>
      </c>
      <c r="I140" s="211">
        <f t="shared" si="6"/>
        <v>0</v>
      </c>
    </row>
    <row r="141" spans="1:9" s="5" customFormat="1" ht="30.75" customHeight="1">
      <c r="A141" s="70" t="s">
        <v>258</v>
      </c>
      <c r="B141" s="99" t="s">
        <v>128</v>
      </c>
      <c r="C141" s="71" t="s">
        <v>347</v>
      </c>
      <c r="D141" s="71" t="s">
        <v>349</v>
      </c>
      <c r="E141" s="148" t="s">
        <v>166</v>
      </c>
      <c r="F141" s="71" t="s">
        <v>259</v>
      </c>
      <c r="G141" s="266">
        <f>G142</f>
        <v>1</v>
      </c>
      <c r="H141" s="105">
        <f>H142</f>
        <v>0</v>
      </c>
      <c r="I141" s="211">
        <f t="shared" si="6"/>
        <v>0</v>
      </c>
    </row>
    <row r="142" spans="1:9" s="5" customFormat="1" ht="30.75" customHeight="1">
      <c r="A142" s="34" t="s">
        <v>260</v>
      </c>
      <c r="B142" s="99" t="s">
        <v>128</v>
      </c>
      <c r="C142" s="71" t="s">
        <v>347</v>
      </c>
      <c r="D142" s="71" t="s">
        <v>349</v>
      </c>
      <c r="E142" s="148" t="s">
        <v>166</v>
      </c>
      <c r="F142" s="71" t="s">
        <v>223</v>
      </c>
      <c r="G142" s="266">
        <f>'расх 20 г'!K49</f>
        <v>1</v>
      </c>
      <c r="H142" s="105">
        <f>'расх 20 г'!L49</f>
        <v>0</v>
      </c>
      <c r="I142" s="211">
        <f t="shared" si="6"/>
        <v>0</v>
      </c>
    </row>
    <row r="143" spans="1:9" s="5" customFormat="1" ht="25.5" customHeight="1" hidden="1">
      <c r="A143" s="137" t="s">
        <v>25</v>
      </c>
      <c r="B143" s="99" t="s">
        <v>128</v>
      </c>
      <c r="C143" s="151" t="s">
        <v>347</v>
      </c>
      <c r="D143" s="151" t="s">
        <v>349</v>
      </c>
      <c r="E143" s="168" t="s">
        <v>166</v>
      </c>
      <c r="F143" s="151" t="s">
        <v>365</v>
      </c>
      <c r="G143" s="266"/>
      <c r="H143" s="105"/>
      <c r="I143" s="211" t="e">
        <f t="shared" si="6"/>
        <v>#DIV/0!</v>
      </c>
    </row>
    <row r="144" spans="1:9" ht="27.75" customHeight="1">
      <c r="A144" s="177" t="s">
        <v>372</v>
      </c>
      <c r="B144" s="99" t="s">
        <v>128</v>
      </c>
      <c r="C144" s="59" t="s">
        <v>348</v>
      </c>
      <c r="D144" s="59" t="s">
        <v>350</v>
      </c>
      <c r="E144" s="148" t="s">
        <v>171</v>
      </c>
      <c r="F144" s="59"/>
      <c r="G144" s="301">
        <f>G145+G150</f>
        <v>684.7</v>
      </c>
      <c r="H144" s="167">
        <f>H145+H150</f>
        <v>684.7</v>
      </c>
      <c r="I144" s="211">
        <f t="shared" si="6"/>
        <v>100</v>
      </c>
    </row>
    <row r="145" spans="1:9" ht="42" customHeight="1">
      <c r="A145" s="130" t="s">
        <v>254</v>
      </c>
      <c r="B145" s="99" t="s">
        <v>128</v>
      </c>
      <c r="C145" s="59" t="s">
        <v>348</v>
      </c>
      <c r="D145" s="59" t="s">
        <v>350</v>
      </c>
      <c r="E145" s="148" t="s">
        <v>171</v>
      </c>
      <c r="F145" s="59" t="s">
        <v>97</v>
      </c>
      <c r="G145" s="301">
        <f>G146</f>
        <v>627.92803</v>
      </c>
      <c r="H145" s="167">
        <f>H146</f>
        <v>627.92803</v>
      </c>
      <c r="I145" s="211">
        <f t="shared" si="6"/>
        <v>100</v>
      </c>
    </row>
    <row r="146" spans="1:9" ht="20.25" customHeight="1">
      <c r="A146" s="34" t="s">
        <v>222</v>
      </c>
      <c r="B146" s="99" t="s">
        <v>128</v>
      </c>
      <c r="C146" s="59" t="s">
        <v>348</v>
      </c>
      <c r="D146" s="59" t="s">
        <v>350</v>
      </c>
      <c r="E146" s="148" t="s">
        <v>171</v>
      </c>
      <c r="F146" s="59" t="s">
        <v>32</v>
      </c>
      <c r="G146" s="301">
        <f>'расх 20 г'!K88</f>
        <v>627.92803</v>
      </c>
      <c r="H146" s="167">
        <f>'расх 20 г'!L88</f>
        <v>627.92803</v>
      </c>
      <c r="I146" s="211">
        <f t="shared" si="6"/>
        <v>100</v>
      </c>
    </row>
    <row r="147" spans="1:9" ht="25.5" hidden="1">
      <c r="A147" s="172" t="s">
        <v>24</v>
      </c>
      <c r="B147" s="99" t="s">
        <v>128</v>
      </c>
      <c r="C147" s="144" t="s">
        <v>348</v>
      </c>
      <c r="D147" s="144" t="s">
        <v>350</v>
      </c>
      <c r="E147" s="168" t="s">
        <v>171</v>
      </c>
      <c r="F147" s="151" t="s">
        <v>361</v>
      </c>
      <c r="G147" s="266"/>
      <c r="H147" s="105"/>
      <c r="I147" s="211" t="e">
        <f t="shared" si="6"/>
        <v>#DIV/0!</v>
      </c>
    </row>
    <row r="148" spans="1:9" ht="15.75" hidden="1">
      <c r="A148" s="172" t="s">
        <v>225</v>
      </c>
      <c r="B148" s="99" t="s">
        <v>128</v>
      </c>
      <c r="C148" s="144" t="s">
        <v>348</v>
      </c>
      <c r="D148" s="144" t="s">
        <v>350</v>
      </c>
      <c r="E148" s="168" t="s">
        <v>171</v>
      </c>
      <c r="F148" s="151" t="s">
        <v>362</v>
      </c>
      <c r="G148" s="266"/>
      <c r="H148" s="105"/>
      <c r="I148" s="211" t="e">
        <f t="shared" si="6"/>
        <v>#DIV/0!</v>
      </c>
    </row>
    <row r="149" spans="1:9" ht="38.25" hidden="1">
      <c r="A149" s="172" t="s">
        <v>216</v>
      </c>
      <c r="B149" s="99" t="s">
        <v>128</v>
      </c>
      <c r="C149" s="144" t="s">
        <v>348</v>
      </c>
      <c r="D149" s="144" t="s">
        <v>350</v>
      </c>
      <c r="E149" s="168" t="s">
        <v>171</v>
      </c>
      <c r="F149" s="151" t="s">
        <v>217</v>
      </c>
      <c r="G149" s="266"/>
      <c r="H149" s="105"/>
      <c r="I149" s="211" t="e">
        <f t="shared" si="6"/>
        <v>#DIV/0!</v>
      </c>
    </row>
    <row r="150" spans="1:9" ht="28.5" customHeight="1">
      <c r="A150" s="70" t="s">
        <v>258</v>
      </c>
      <c r="B150" s="99" t="s">
        <v>128</v>
      </c>
      <c r="C150" s="59" t="s">
        <v>348</v>
      </c>
      <c r="D150" s="59" t="s">
        <v>350</v>
      </c>
      <c r="E150" s="148" t="s">
        <v>171</v>
      </c>
      <c r="F150" s="71" t="s">
        <v>259</v>
      </c>
      <c r="G150" s="266">
        <f>G151</f>
        <v>56.771969999999996</v>
      </c>
      <c r="H150" s="105">
        <f>H151</f>
        <v>56.771969999999996</v>
      </c>
      <c r="I150" s="211">
        <f t="shared" si="6"/>
        <v>100</v>
      </c>
    </row>
    <row r="151" spans="1:9" ht="25.5">
      <c r="A151" s="34" t="s">
        <v>260</v>
      </c>
      <c r="B151" s="99" t="s">
        <v>128</v>
      </c>
      <c r="C151" s="59" t="s">
        <v>348</v>
      </c>
      <c r="D151" s="59" t="s">
        <v>350</v>
      </c>
      <c r="E151" s="148" t="s">
        <v>171</v>
      </c>
      <c r="F151" s="71" t="s">
        <v>223</v>
      </c>
      <c r="G151" s="266">
        <f>'расх 20 г'!K93</f>
        <v>56.771969999999996</v>
      </c>
      <c r="H151" s="105">
        <f>'расх 20 г'!L93</f>
        <v>56.771969999999996</v>
      </c>
      <c r="I151" s="211">
        <f t="shared" si="6"/>
        <v>100</v>
      </c>
    </row>
    <row r="152" spans="1:9" ht="25.5" hidden="1">
      <c r="A152" s="137" t="s">
        <v>363</v>
      </c>
      <c r="B152" s="99" t="s">
        <v>128</v>
      </c>
      <c r="C152" s="144" t="s">
        <v>348</v>
      </c>
      <c r="D152" s="144" t="s">
        <v>350</v>
      </c>
      <c r="E152" s="168" t="s">
        <v>171</v>
      </c>
      <c r="F152" s="151" t="s">
        <v>364</v>
      </c>
      <c r="G152" s="281"/>
      <c r="H152" s="244"/>
      <c r="I152" s="211" t="e">
        <f t="shared" si="6"/>
        <v>#DIV/0!</v>
      </c>
    </row>
    <row r="153" spans="1:9" ht="29.25" customHeight="1" hidden="1">
      <c r="A153" s="137" t="s">
        <v>25</v>
      </c>
      <c r="B153" s="99" t="s">
        <v>128</v>
      </c>
      <c r="C153" s="144" t="s">
        <v>348</v>
      </c>
      <c r="D153" s="144" t="s">
        <v>350</v>
      </c>
      <c r="E153" s="168" t="s">
        <v>171</v>
      </c>
      <c r="F153" s="151" t="s">
        <v>365</v>
      </c>
      <c r="G153" s="266"/>
      <c r="H153" s="105"/>
      <c r="I153" s="211" t="e">
        <f t="shared" si="6"/>
        <v>#DIV/0!</v>
      </c>
    </row>
    <row r="154" spans="1:9" ht="29.25" customHeight="1">
      <c r="A154" s="177" t="s">
        <v>233</v>
      </c>
      <c r="B154" s="99" t="s">
        <v>128</v>
      </c>
      <c r="C154" s="59" t="s">
        <v>347</v>
      </c>
      <c r="D154" s="59" t="s">
        <v>357</v>
      </c>
      <c r="E154" s="148" t="s">
        <v>488</v>
      </c>
      <c r="F154" s="59"/>
      <c r="G154" s="301">
        <f>G155+G159</f>
        <v>167.3</v>
      </c>
      <c r="H154" s="167">
        <f>H155+H159</f>
        <v>167.3</v>
      </c>
      <c r="I154" s="211">
        <f t="shared" si="6"/>
        <v>100</v>
      </c>
    </row>
    <row r="155" spans="1:9" ht="43.5" customHeight="1">
      <c r="A155" s="130" t="s">
        <v>254</v>
      </c>
      <c r="B155" s="99" t="s">
        <v>128</v>
      </c>
      <c r="C155" s="59" t="s">
        <v>347</v>
      </c>
      <c r="D155" s="59" t="s">
        <v>357</v>
      </c>
      <c r="E155" s="148" t="s">
        <v>488</v>
      </c>
      <c r="F155" s="59" t="s">
        <v>97</v>
      </c>
      <c r="G155" s="301">
        <f>G156</f>
        <v>113.16534</v>
      </c>
      <c r="H155" s="167">
        <f>H156</f>
        <v>113.16534</v>
      </c>
      <c r="I155" s="211">
        <f t="shared" si="6"/>
        <v>100</v>
      </c>
    </row>
    <row r="156" spans="1:9" ht="17.25" customHeight="1">
      <c r="A156" s="34" t="s">
        <v>222</v>
      </c>
      <c r="B156" s="99" t="s">
        <v>128</v>
      </c>
      <c r="C156" s="59" t="s">
        <v>347</v>
      </c>
      <c r="D156" s="59" t="s">
        <v>357</v>
      </c>
      <c r="E156" s="148" t="s">
        <v>488</v>
      </c>
      <c r="F156" s="59" t="s">
        <v>32</v>
      </c>
      <c r="G156" s="301">
        <f>'расх 20 г'!K57</f>
        <v>113.16534</v>
      </c>
      <c r="H156" s="167">
        <f>'расх 20 г'!L57</f>
        <v>113.16534</v>
      </c>
      <c r="I156" s="211">
        <f t="shared" si="6"/>
        <v>100</v>
      </c>
    </row>
    <row r="157" spans="1:9" s="5" customFormat="1" ht="15.75" hidden="1">
      <c r="A157" s="172" t="s">
        <v>214</v>
      </c>
      <c r="B157" s="131" t="s">
        <v>128</v>
      </c>
      <c r="C157" s="144" t="s">
        <v>347</v>
      </c>
      <c r="D157" s="144" t="s">
        <v>357</v>
      </c>
      <c r="E157" s="168" t="s">
        <v>168</v>
      </c>
      <c r="F157" s="151" t="s">
        <v>361</v>
      </c>
      <c r="G157" s="266"/>
      <c r="H157" s="105"/>
      <c r="I157" s="211" t="e">
        <f t="shared" si="6"/>
        <v>#DIV/0!</v>
      </c>
    </row>
    <row r="158" spans="1:9" s="5" customFormat="1" ht="38.25" hidden="1">
      <c r="A158" s="172" t="s">
        <v>216</v>
      </c>
      <c r="B158" s="131" t="s">
        <v>128</v>
      </c>
      <c r="C158" s="144" t="s">
        <v>347</v>
      </c>
      <c r="D158" s="144" t="s">
        <v>357</v>
      </c>
      <c r="E158" s="168" t="s">
        <v>168</v>
      </c>
      <c r="F158" s="151" t="s">
        <v>217</v>
      </c>
      <c r="G158" s="266"/>
      <c r="H158" s="105"/>
      <c r="I158" s="211" t="e">
        <f t="shared" si="6"/>
        <v>#DIV/0!</v>
      </c>
    </row>
    <row r="159" spans="1:9" s="5" customFormat="1" ht="25.5">
      <c r="A159" s="70" t="s">
        <v>258</v>
      </c>
      <c r="B159" s="99" t="s">
        <v>128</v>
      </c>
      <c r="C159" s="59" t="s">
        <v>347</v>
      </c>
      <c r="D159" s="59" t="s">
        <v>357</v>
      </c>
      <c r="E159" s="148" t="s">
        <v>488</v>
      </c>
      <c r="F159" s="71" t="s">
        <v>259</v>
      </c>
      <c r="G159" s="266">
        <f>G160</f>
        <v>54.13466</v>
      </c>
      <c r="H159" s="105">
        <f>H160</f>
        <v>54.13466</v>
      </c>
      <c r="I159" s="211">
        <f t="shared" si="6"/>
        <v>100</v>
      </c>
    </row>
    <row r="160" spans="1:9" s="5" customFormat="1" ht="25.5">
      <c r="A160" s="34" t="s">
        <v>224</v>
      </c>
      <c r="B160" s="99" t="s">
        <v>128</v>
      </c>
      <c r="C160" s="59" t="s">
        <v>347</v>
      </c>
      <c r="D160" s="59" t="s">
        <v>357</v>
      </c>
      <c r="E160" s="148" t="s">
        <v>488</v>
      </c>
      <c r="F160" s="71" t="s">
        <v>223</v>
      </c>
      <c r="G160" s="266">
        <f>'расх 20 г'!K61</f>
        <v>54.13466</v>
      </c>
      <c r="H160" s="105">
        <f>'расх 20 г'!L61</f>
        <v>54.13466</v>
      </c>
      <c r="I160" s="211">
        <f t="shared" si="6"/>
        <v>100</v>
      </c>
    </row>
    <row r="161" spans="1:9" s="5" customFormat="1" ht="25.5" hidden="1">
      <c r="A161" s="137" t="s">
        <v>363</v>
      </c>
      <c r="B161" s="131" t="s">
        <v>128</v>
      </c>
      <c r="C161" s="144" t="s">
        <v>347</v>
      </c>
      <c r="D161" s="144" t="s">
        <v>357</v>
      </c>
      <c r="E161" s="168" t="s">
        <v>168</v>
      </c>
      <c r="F161" s="151" t="s">
        <v>364</v>
      </c>
      <c r="G161" s="281"/>
      <c r="H161" s="244"/>
      <c r="I161" s="211" t="e">
        <f t="shared" si="6"/>
        <v>#DIV/0!</v>
      </c>
    </row>
    <row r="162" spans="1:9" s="5" customFormat="1" ht="28.5" customHeight="1" hidden="1">
      <c r="A162" s="137" t="s">
        <v>25</v>
      </c>
      <c r="B162" s="131" t="s">
        <v>128</v>
      </c>
      <c r="C162" s="144" t="s">
        <v>347</v>
      </c>
      <c r="D162" s="144" t="s">
        <v>357</v>
      </c>
      <c r="E162" s="168" t="s">
        <v>168</v>
      </c>
      <c r="F162" s="151" t="s">
        <v>365</v>
      </c>
      <c r="G162" s="266"/>
      <c r="H162" s="105"/>
      <c r="I162" s="211" t="e">
        <f t="shared" si="6"/>
        <v>#DIV/0!</v>
      </c>
    </row>
    <row r="163" spans="1:9" s="5" customFormat="1" ht="28.5" customHeight="1" hidden="1">
      <c r="A163" s="344" t="s">
        <v>476</v>
      </c>
      <c r="B163" s="341"/>
      <c r="C163" s="352"/>
      <c r="D163" s="352"/>
      <c r="E163" s="354" t="s">
        <v>478</v>
      </c>
      <c r="F163" s="151"/>
      <c r="G163" s="269">
        <f>G164</f>
        <v>0</v>
      </c>
      <c r="H163" s="269">
        <f>H164</f>
        <v>0</v>
      </c>
      <c r="I163" s="211" t="e">
        <f t="shared" si="6"/>
        <v>#DIV/0!</v>
      </c>
    </row>
    <row r="164" spans="1:9" s="5" customFormat="1" ht="28.5" customHeight="1" hidden="1">
      <c r="A164" s="34" t="s">
        <v>224</v>
      </c>
      <c r="B164" s="341"/>
      <c r="C164" s="352"/>
      <c r="D164" s="352"/>
      <c r="E164" s="353" t="s">
        <v>478</v>
      </c>
      <c r="F164" s="151"/>
      <c r="G164" s="269">
        <v>0</v>
      </c>
      <c r="H164" s="269">
        <v>0</v>
      </c>
      <c r="I164" s="211" t="e">
        <f t="shared" si="6"/>
        <v>#DIV/0!</v>
      </c>
    </row>
    <row r="165" spans="1:9" s="19" customFormat="1" ht="29.25" customHeight="1">
      <c r="A165" s="176" t="s">
        <v>234</v>
      </c>
      <c r="B165" s="99" t="s">
        <v>128</v>
      </c>
      <c r="C165" s="71" t="s">
        <v>387</v>
      </c>
      <c r="D165" s="71" t="s">
        <v>347</v>
      </c>
      <c r="E165" s="148" t="s">
        <v>169</v>
      </c>
      <c r="F165" s="71"/>
      <c r="G165" s="301">
        <f>G166+G170+G173+G181+G189+G192+G200+G207+G214+G230+G234+G237+G238+G239+G242+G244+G245+G246+G247+G251+G210+G211+G212</f>
        <v>6637.2357600000005</v>
      </c>
      <c r="H165" s="301">
        <f>H166+H170+H173+H181+H189+H192+H200+H207+H214+H230+H234+H237+H238+H239+H242+H244+H245+H246+H247+H251+H210+H211+H212</f>
        <v>6180.679910000001</v>
      </c>
      <c r="I165" s="211">
        <f t="shared" si="6"/>
        <v>93.12129527247652</v>
      </c>
    </row>
    <row r="166" spans="1:9" ht="15.75" customHeight="1">
      <c r="A166" s="176" t="s">
        <v>389</v>
      </c>
      <c r="B166" s="99" t="s">
        <v>128</v>
      </c>
      <c r="C166" s="71" t="s">
        <v>387</v>
      </c>
      <c r="D166" s="71" t="s">
        <v>347</v>
      </c>
      <c r="E166" s="148" t="s">
        <v>187</v>
      </c>
      <c r="F166" s="71"/>
      <c r="G166" s="301">
        <f>G167</f>
        <v>129.6</v>
      </c>
      <c r="H166" s="167">
        <f>H167</f>
        <v>129.6</v>
      </c>
      <c r="I166" s="211">
        <f t="shared" si="6"/>
        <v>100</v>
      </c>
    </row>
    <row r="167" spans="1:9" ht="15.75" customHeight="1">
      <c r="A167" s="176" t="s">
        <v>281</v>
      </c>
      <c r="B167" s="99" t="s">
        <v>128</v>
      </c>
      <c r="C167" s="71" t="s">
        <v>387</v>
      </c>
      <c r="D167" s="71" t="s">
        <v>347</v>
      </c>
      <c r="E167" s="148" t="s">
        <v>187</v>
      </c>
      <c r="F167" s="71" t="s">
        <v>282</v>
      </c>
      <c r="G167" s="301">
        <f>G168</f>
        <v>129.6</v>
      </c>
      <c r="H167" s="167">
        <f>H168</f>
        <v>129.6</v>
      </c>
      <c r="I167" s="211">
        <f t="shared" si="6"/>
        <v>100</v>
      </c>
    </row>
    <row r="168" spans="1:9" ht="15.75" customHeight="1">
      <c r="A168" s="154" t="s">
        <v>334</v>
      </c>
      <c r="B168" s="99"/>
      <c r="C168" s="71"/>
      <c r="D168" s="71"/>
      <c r="E168" s="148" t="s">
        <v>187</v>
      </c>
      <c r="F168" s="71" t="s">
        <v>96</v>
      </c>
      <c r="G168" s="301">
        <f>'расх 20 г'!K265</f>
        <v>129.6</v>
      </c>
      <c r="H168" s="167">
        <f>'расх 20 г'!L265</f>
        <v>129.6</v>
      </c>
      <c r="I168" s="211">
        <f t="shared" si="6"/>
        <v>100</v>
      </c>
    </row>
    <row r="169" spans="1:9" ht="13.5" customHeight="1" hidden="1">
      <c r="A169" s="137" t="s">
        <v>27</v>
      </c>
      <c r="B169" s="99" t="s">
        <v>128</v>
      </c>
      <c r="C169" s="151" t="s">
        <v>387</v>
      </c>
      <c r="D169" s="151" t="s">
        <v>347</v>
      </c>
      <c r="E169" s="168" t="s">
        <v>187</v>
      </c>
      <c r="F169" s="151" t="s">
        <v>390</v>
      </c>
      <c r="G169" s="304"/>
      <c r="H169" s="254"/>
      <c r="I169" s="211" t="e">
        <f t="shared" si="6"/>
        <v>#DIV/0!</v>
      </c>
    </row>
    <row r="170" spans="1:9" ht="25.5">
      <c r="A170" s="109" t="s">
        <v>432</v>
      </c>
      <c r="B170" s="99"/>
      <c r="C170" s="151"/>
      <c r="D170" s="151"/>
      <c r="E170" s="110" t="s">
        <v>431</v>
      </c>
      <c r="F170" s="108"/>
      <c r="G170" s="304">
        <f>G171</f>
        <v>735.0029</v>
      </c>
      <c r="H170" s="254">
        <f>H171</f>
        <v>735.0029</v>
      </c>
      <c r="I170" s="211">
        <f t="shared" si="6"/>
        <v>100</v>
      </c>
    </row>
    <row r="171" spans="1:9" ht="13.5" customHeight="1">
      <c r="A171" s="70" t="s">
        <v>121</v>
      </c>
      <c r="B171" s="99"/>
      <c r="C171" s="151"/>
      <c r="D171" s="151"/>
      <c r="E171" s="148" t="s">
        <v>431</v>
      </c>
      <c r="F171" s="71" t="s">
        <v>261</v>
      </c>
      <c r="G171" s="304">
        <f>G172</f>
        <v>735.0029</v>
      </c>
      <c r="H171" s="254">
        <f>H172</f>
        <v>735.0029</v>
      </c>
      <c r="I171" s="211">
        <f t="shared" si="6"/>
        <v>100</v>
      </c>
    </row>
    <row r="172" spans="1:9" ht="13.5" customHeight="1">
      <c r="A172" s="34" t="s">
        <v>433</v>
      </c>
      <c r="B172" s="99"/>
      <c r="C172" s="151"/>
      <c r="D172" s="151"/>
      <c r="E172" s="148" t="s">
        <v>431</v>
      </c>
      <c r="F172" s="71" t="s">
        <v>263</v>
      </c>
      <c r="G172" s="304">
        <f>'расх 20 г'!K67</f>
        <v>735.0029</v>
      </c>
      <c r="H172" s="254">
        <f>'расх 20 г'!L67</f>
        <v>735.0029</v>
      </c>
      <c r="I172" s="211">
        <f t="shared" si="6"/>
        <v>100</v>
      </c>
    </row>
    <row r="173" spans="1:9" ht="15" customHeight="1">
      <c r="A173" s="70" t="s">
        <v>293</v>
      </c>
      <c r="B173" s="99" t="s">
        <v>128</v>
      </c>
      <c r="C173" s="71" t="s">
        <v>382</v>
      </c>
      <c r="D173" s="71" t="s">
        <v>347</v>
      </c>
      <c r="E173" s="148" t="s">
        <v>180</v>
      </c>
      <c r="F173" s="59"/>
      <c r="G173" s="301">
        <f>G174</f>
        <v>13.053</v>
      </c>
      <c r="H173" s="167">
        <f>H174</f>
        <v>13.053</v>
      </c>
      <c r="I173" s="211">
        <f t="shared" si="6"/>
        <v>100</v>
      </c>
    </row>
    <row r="174" spans="1:9" ht="28.5" customHeight="1">
      <c r="A174" s="70" t="s">
        <v>258</v>
      </c>
      <c r="B174" s="99" t="s">
        <v>128</v>
      </c>
      <c r="C174" s="71" t="s">
        <v>353</v>
      </c>
      <c r="D174" s="71" t="s">
        <v>347</v>
      </c>
      <c r="E174" s="148" t="s">
        <v>180</v>
      </c>
      <c r="F174" s="59" t="s">
        <v>259</v>
      </c>
      <c r="G174" s="301">
        <f>G175</f>
        <v>13.053</v>
      </c>
      <c r="H174" s="167">
        <f>H175</f>
        <v>13.053</v>
      </c>
      <c r="I174" s="211">
        <f t="shared" si="6"/>
        <v>100</v>
      </c>
    </row>
    <row r="175" spans="1:9" ht="27.75" customHeight="1">
      <c r="A175" s="34" t="s">
        <v>260</v>
      </c>
      <c r="B175" s="99" t="s">
        <v>128</v>
      </c>
      <c r="C175" s="71" t="s">
        <v>353</v>
      </c>
      <c r="D175" s="71" t="s">
        <v>347</v>
      </c>
      <c r="E175" s="148" t="s">
        <v>180</v>
      </c>
      <c r="F175" s="59" t="s">
        <v>223</v>
      </c>
      <c r="G175" s="301">
        <f>'расх 20 г'!K258</f>
        <v>13.053</v>
      </c>
      <c r="H175" s="167">
        <f>'расх 20 г'!L258</f>
        <v>13.053</v>
      </c>
      <c r="I175" s="211">
        <f t="shared" si="6"/>
        <v>100</v>
      </c>
    </row>
    <row r="176" spans="1:9" ht="26.25" customHeight="1" hidden="1">
      <c r="A176" s="137" t="s">
        <v>25</v>
      </c>
      <c r="B176" s="99" t="s">
        <v>128</v>
      </c>
      <c r="C176" s="151" t="s">
        <v>353</v>
      </c>
      <c r="D176" s="151" t="s">
        <v>347</v>
      </c>
      <c r="E176" s="168" t="s">
        <v>180</v>
      </c>
      <c r="F176" s="151" t="s">
        <v>365</v>
      </c>
      <c r="G176" s="301"/>
      <c r="H176" s="167"/>
      <c r="I176" s="211" t="e">
        <f t="shared" si="6"/>
        <v>#DIV/0!</v>
      </c>
    </row>
    <row r="177" spans="1:9" ht="28.5" customHeight="1" hidden="1">
      <c r="A177" s="70" t="s">
        <v>236</v>
      </c>
      <c r="B177" s="99" t="s">
        <v>128</v>
      </c>
      <c r="C177" s="71" t="s">
        <v>350</v>
      </c>
      <c r="D177" s="71" t="s">
        <v>351</v>
      </c>
      <c r="E177" s="148" t="s">
        <v>172</v>
      </c>
      <c r="F177" s="71"/>
      <c r="G177" s="301">
        <f>G178</f>
        <v>642.79984</v>
      </c>
      <c r="H177" s="167">
        <f>H178</f>
        <v>642.79984</v>
      </c>
      <c r="I177" s="211">
        <f aca="true" t="shared" si="7" ref="I177:I254">H177/G177*100</f>
        <v>100</v>
      </c>
    </row>
    <row r="178" spans="1:9" ht="28.5" customHeight="1" hidden="1">
      <c r="A178" s="70" t="s">
        <v>258</v>
      </c>
      <c r="B178" s="99" t="s">
        <v>128</v>
      </c>
      <c r="C178" s="71" t="s">
        <v>350</v>
      </c>
      <c r="D178" s="71" t="s">
        <v>351</v>
      </c>
      <c r="E178" s="148" t="s">
        <v>172</v>
      </c>
      <c r="F178" s="71" t="s">
        <v>259</v>
      </c>
      <c r="G178" s="301">
        <f>G179</f>
        <v>642.79984</v>
      </c>
      <c r="H178" s="167">
        <f>H179</f>
        <v>642.79984</v>
      </c>
      <c r="I178" s="211">
        <f t="shared" si="7"/>
        <v>100</v>
      </c>
    </row>
    <row r="179" spans="1:9" ht="28.5" customHeight="1" hidden="1">
      <c r="A179" s="34" t="s">
        <v>260</v>
      </c>
      <c r="B179" s="99" t="s">
        <v>128</v>
      </c>
      <c r="C179" s="71" t="s">
        <v>350</v>
      </c>
      <c r="D179" s="71" t="s">
        <v>351</v>
      </c>
      <c r="E179" s="148" t="s">
        <v>172</v>
      </c>
      <c r="F179" s="71" t="s">
        <v>223</v>
      </c>
      <c r="G179" s="301">
        <f>'расх 20 г'!K101</f>
        <v>642.79984</v>
      </c>
      <c r="H179" s="167">
        <f>'расх 20 г'!L101</f>
        <v>642.79984</v>
      </c>
      <c r="I179" s="211">
        <f t="shared" si="7"/>
        <v>100</v>
      </c>
    </row>
    <row r="180" spans="1:9" ht="27" customHeight="1" hidden="1">
      <c r="A180" s="137" t="s">
        <v>25</v>
      </c>
      <c r="B180" s="99" t="s">
        <v>128</v>
      </c>
      <c r="C180" s="151" t="s">
        <v>350</v>
      </c>
      <c r="D180" s="151" t="s">
        <v>351</v>
      </c>
      <c r="E180" s="168" t="s">
        <v>172</v>
      </c>
      <c r="F180" s="151" t="s">
        <v>365</v>
      </c>
      <c r="G180" s="301"/>
      <c r="H180" s="167"/>
      <c r="I180" s="211" t="e">
        <f t="shared" si="7"/>
        <v>#DIV/0!</v>
      </c>
    </row>
    <row r="181" spans="1:9" ht="39.75" customHeight="1">
      <c r="A181" s="178" t="s">
        <v>283</v>
      </c>
      <c r="B181" s="99" t="s">
        <v>128</v>
      </c>
      <c r="C181" s="71" t="s">
        <v>385</v>
      </c>
      <c r="D181" s="71" t="s">
        <v>348</v>
      </c>
      <c r="E181" s="148" t="s">
        <v>284</v>
      </c>
      <c r="F181" s="71"/>
      <c r="G181" s="301">
        <f>G182</f>
        <v>214.27054</v>
      </c>
      <c r="H181" s="167">
        <f>H182</f>
        <v>214.27054</v>
      </c>
      <c r="I181" s="211">
        <f t="shared" si="7"/>
        <v>100</v>
      </c>
    </row>
    <row r="182" spans="1:9" ht="29.25" customHeight="1">
      <c r="A182" s="70" t="s">
        <v>258</v>
      </c>
      <c r="B182" s="99" t="s">
        <v>128</v>
      </c>
      <c r="C182" s="71" t="s">
        <v>385</v>
      </c>
      <c r="D182" s="71" t="s">
        <v>348</v>
      </c>
      <c r="E182" s="148" t="s">
        <v>284</v>
      </c>
      <c r="F182" s="71" t="s">
        <v>259</v>
      </c>
      <c r="G182" s="301">
        <f>G183</f>
        <v>214.27054</v>
      </c>
      <c r="H182" s="167">
        <f>H183</f>
        <v>214.27054</v>
      </c>
      <c r="I182" s="211">
        <f t="shared" si="7"/>
        <v>100</v>
      </c>
    </row>
    <row r="183" spans="1:9" ht="29.25" customHeight="1">
      <c r="A183" s="34" t="s">
        <v>260</v>
      </c>
      <c r="B183" s="99" t="s">
        <v>128</v>
      </c>
      <c r="C183" s="71" t="s">
        <v>385</v>
      </c>
      <c r="D183" s="71" t="s">
        <v>348</v>
      </c>
      <c r="E183" s="148" t="s">
        <v>284</v>
      </c>
      <c r="F183" s="71" t="s">
        <v>223</v>
      </c>
      <c r="G183" s="301">
        <f>'расх 20 г'!K272</f>
        <v>214.27054</v>
      </c>
      <c r="H183" s="167">
        <f>'расх 20 г'!L272</f>
        <v>214.27054</v>
      </c>
      <c r="I183" s="211">
        <f t="shared" si="7"/>
        <v>100</v>
      </c>
    </row>
    <row r="184" spans="1:9" ht="29.25" customHeight="1" hidden="1">
      <c r="A184" s="137" t="s">
        <v>25</v>
      </c>
      <c r="B184" s="99" t="s">
        <v>128</v>
      </c>
      <c r="C184" s="151" t="s">
        <v>385</v>
      </c>
      <c r="D184" s="151" t="s">
        <v>348</v>
      </c>
      <c r="E184" s="168" t="s">
        <v>284</v>
      </c>
      <c r="F184" s="151" t="s">
        <v>365</v>
      </c>
      <c r="G184" s="301"/>
      <c r="H184" s="167"/>
      <c r="I184" s="211" t="e">
        <f t="shared" si="7"/>
        <v>#DIV/0!</v>
      </c>
    </row>
    <row r="185" spans="1:9" ht="30.75" customHeight="1" hidden="1">
      <c r="A185" s="109" t="s">
        <v>452</v>
      </c>
      <c r="B185" s="165" t="s">
        <v>128</v>
      </c>
      <c r="C185" s="170"/>
      <c r="D185" s="170"/>
      <c r="E185" s="111" t="s">
        <v>453</v>
      </c>
      <c r="F185" s="71"/>
      <c r="G185" s="266">
        <f aca="true" t="shared" si="8" ref="G185:H187">G186</f>
        <v>0</v>
      </c>
      <c r="H185" s="266">
        <f t="shared" si="8"/>
        <v>0</v>
      </c>
      <c r="I185" s="211" t="e">
        <f t="shared" si="7"/>
        <v>#DIV/0!</v>
      </c>
    </row>
    <row r="186" spans="1:9" ht="30.75" customHeight="1" hidden="1">
      <c r="A186" s="70" t="s">
        <v>258</v>
      </c>
      <c r="B186" s="165" t="s">
        <v>128</v>
      </c>
      <c r="C186" s="170"/>
      <c r="D186" s="170"/>
      <c r="E186" s="141" t="s">
        <v>455</v>
      </c>
      <c r="F186" s="71" t="s">
        <v>259</v>
      </c>
      <c r="G186" s="266">
        <f t="shared" si="8"/>
        <v>0</v>
      </c>
      <c r="H186" s="266">
        <f t="shared" si="8"/>
        <v>0</v>
      </c>
      <c r="I186" s="211" t="e">
        <f t="shared" si="7"/>
        <v>#DIV/0!</v>
      </c>
    </row>
    <row r="187" spans="1:9" ht="30.75" customHeight="1" hidden="1">
      <c r="A187" s="34" t="s">
        <v>260</v>
      </c>
      <c r="B187" s="165"/>
      <c r="C187" s="170"/>
      <c r="D187" s="170"/>
      <c r="E187" s="141" t="s">
        <v>455</v>
      </c>
      <c r="F187" s="71" t="s">
        <v>223</v>
      </c>
      <c r="G187" s="266">
        <f t="shared" si="8"/>
        <v>0</v>
      </c>
      <c r="H187" s="266">
        <f t="shared" si="8"/>
        <v>0</v>
      </c>
      <c r="I187" s="211" t="e">
        <f t="shared" si="7"/>
        <v>#DIV/0!</v>
      </c>
    </row>
    <row r="188" spans="1:9" ht="30.75" customHeight="1" hidden="1">
      <c r="A188" s="137" t="s">
        <v>25</v>
      </c>
      <c r="B188" s="131"/>
      <c r="C188" s="151"/>
      <c r="D188" s="151"/>
      <c r="E188" s="141" t="s">
        <v>455</v>
      </c>
      <c r="F188" s="71" t="s">
        <v>365</v>
      </c>
      <c r="G188" s="312">
        <v>0</v>
      </c>
      <c r="H188" s="312">
        <v>0</v>
      </c>
      <c r="I188" s="211" t="e">
        <f t="shared" si="7"/>
        <v>#DIV/0!</v>
      </c>
    </row>
    <row r="189" spans="1:9" ht="30.75" customHeight="1" hidden="1">
      <c r="A189" s="118" t="s">
        <v>285</v>
      </c>
      <c r="B189" s="165"/>
      <c r="C189" s="170"/>
      <c r="D189" s="170"/>
      <c r="E189" s="110" t="s">
        <v>286</v>
      </c>
      <c r="F189" s="110"/>
      <c r="G189" s="266">
        <f>G190</f>
        <v>0</v>
      </c>
      <c r="H189" s="105">
        <f>H190</f>
        <v>0</v>
      </c>
      <c r="I189" s="211" t="e">
        <f t="shared" si="7"/>
        <v>#DIV/0!</v>
      </c>
    </row>
    <row r="190" spans="1:9" ht="30.75" customHeight="1" hidden="1">
      <c r="A190" s="70" t="s">
        <v>258</v>
      </c>
      <c r="B190" s="165"/>
      <c r="C190" s="170"/>
      <c r="D190" s="170"/>
      <c r="E190" s="148" t="s">
        <v>286</v>
      </c>
      <c r="F190" s="71" t="s">
        <v>259</v>
      </c>
      <c r="G190" s="266">
        <f>G191</f>
        <v>0</v>
      </c>
      <c r="H190" s="105">
        <f>H191</f>
        <v>0</v>
      </c>
      <c r="I190" s="211" t="e">
        <f t="shared" si="7"/>
        <v>#DIV/0!</v>
      </c>
    </row>
    <row r="191" spans="1:9" ht="30.75" customHeight="1" hidden="1">
      <c r="A191" s="34" t="s">
        <v>260</v>
      </c>
      <c r="B191" s="165"/>
      <c r="C191" s="170"/>
      <c r="D191" s="170"/>
      <c r="E191" s="148" t="s">
        <v>286</v>
      </c>
      <c r="F191" s="71" t="s">
        <v>223</v>
      </c>
      <c r="G191" s="266">
        <f>'расх 20 г'!K276</f>
        <v>0</v>
      </c>
      <c r="H191" s="105">
        <f>'расх 20 г'!L276</f>
        <v>0</v>
      </c>
      <c r="I191" s="211" t="e">
        <f t="shared" si="7"/>
        <v>#DIV/0!</v>
      </c>
    </row>
    <row r="192" spans="1:9" ht="15" customHeight="1">
      <c r="A192" s="70" t="s">
        <v>358</v>
      </c>
      <c r="B192" s="99" t="s">
        <v>128</v>
      </c>
      <c r="C192" s="71" t="s">
        <v>352</v>
      </c>
      <c r="D192" s="71" t="s">
        <v>348</v>
      </c>
      <c r="E192" s="148" t="s">
        <v>326</v>
      </c>
      <c r="F192" s="71"/>
      <c r="G192" s="266">
        <f>G193</f>
        <v>751.835</v>
      </c>
      <c r="H192" s="105">
        <f>H193</f>
        <v>750.835</v>
      </c>
      <c r="I192" s="211">
        <f t="shared" si="7"/>
        <v>99.86699209267991</v>
      </c>
    </row>
    <row r="193" spans="1:9" ht="28.5" customHeight="1">
      <c r="A193" s="70" t="s">
        <v>258</v>
      </c>
      <c r="B193" s="99" t="s">
        <v>128</v>
      </c>
      <c r="C193" s="71" t="s">
        <v>352</v>
      </c>
      <c r="D193" s="71" t="s">
        <v>348</v>
      </c>
      <c r="E193" s="148" t="s">
        <v>326</v>
      </c>
      <c r="F193" s="71" t="s">
        <v>259</v>
      </c>
      <c r="G193" s="266">
        <f>G194</f>
        <v>751.835</v>
      </c>
      <c r="H193" s="105">
        <f>H194</f>
        <v>750.835</v>
      </c>
      <c r="I193" s="211">
        <f t="shared" si="7"/>
        <v>99.86699209267991</v>
      </c>
    </row>
    <row r="194" spans="1:9" ht="30" customHeight="1">
      <c r="A194" s="34" t="s">
        <v>260</v>
      </c>
      <c r="B194" s="99" t="s">
        <v>128</v>
      </c>
      <c r="C194" s="71" t="s">
        <v>352</v>
      </c>
      <c r="D194" s="71" t="s">
        <v>348</v>
      </c>
      <c r="E194" s="148" t="s">
        <v>326</v>
      </c>
      <c r="F194" s="71" t="s">
        <v>223</v>
      </c>
      <c r="G194" s="266">
        <f>'расх 20 г'!K176</f>
        <v>751.835</v>
      </c>
      <c r="H194" s="105">
        <f>'расх 20 г'!L176</f>
        <v>750.835</v>
      </c>
      <c r="I194" s="211">
        <f t="shared" si="7"/>
        <v>99.86699209267991</v>
      </c>
    </row>
    <row r="195" spans="1:9" ht="29.25" customHeight="1" hidden="1">
      <c r="A195" s="137" t="s">
        <v>25</v>
      </c>
      <c r="B195" s="99" t="s">
        <v>128</v>
      </c>
      <c r="C195" s="151" t="s">
        <v>352</v>
      </c>
      <c r="D195" s="151" t="s">
        <v>348</v>
      </c>
      <c r="E195" s="168" t="s">
        <v>326</v>
      </c>
      <c r="F195" s="151" t="s">
        <v>365</v>
      </c>
      <c r="G195" s="266"/>
      <c r="H195" s="105"/>
      <c r="I195" s="211" t="e">
        <f t="shared" si="7"/>
        <v>#DIV/0!</v>
      </c>
    </row>
    <row r="196" spans="1:9" ht="51.75" customHeight="1" hidden="1">
      <c r="A196" s="169" t="s">
        <v>271</v>
      </c>
      <c r="B196" s="165" t="s">
        <v>128</v>
      </c>
      <c r="C196" s="170" t="s">
        <v>352</v>
      </c>
      <c r="D196" s="170" t="s">
        <v>348</v>
      </c>
      <c r="E196" s="148" t="s">
        <v>296</v>
      </c>
      <c r="F196" s="71"/>
      <c r="G196" s="266">
        <f aca="true" t="shared" si="9" ref="G196:H198">G197</f>
        <v>0</v>
      </c>
      <c r="H196" s="105">
        <f t="shared" si="9"/>
        <v>0</v>
      </c>
      <c r="I196" s="211" t="e">
        <f t="shared" si="7"/>
        <v>#DIV/0!</v>
      </c>
    </row>
    <row r="197" spans="1:9" ht="16.5" customHeight="1" hidden="1">
      <c r="A197" s="70" t="s">
        <v>272</v>
      </c>
      <c r="B197" s="165" t="s">
        <v>128</v>
      </c>
      <c r="C197" s="170" t="s">
        <v>352</v>
      </c>
      <c r="D197" s="170" t="s">
        <v>348</v>
      </c>
      <c r="E197" s="148" t="s">
        <v>11</v>
      </c>
      <c r="F197" s="71"/>
      <c r="G197" s="266">
        <f t="shared" si="9"/>
        <v>0</v>
      </c>
      <c r="H197" s="105">
        <f t="shared" si="9"/>
        <v>0</v>
      </c>
      <c r="I197" s="211" t="e">
        <f t="shared" si="7"/>
        <v>#DIV/0!</v>
      </c>
    </row>
    <row r="198" spans="1:9" ht="16.5" customHeight="1" hidden="1">
      <c r="A198" s="70" t="s">
        <v>273</v>
      </c>
      <c r="B198" s="165" t="s">
        <v>128</v>
      </c>
      <c r="C198" s="170" t="s">
        <v>352</v>
      </c>
      <c r="D198" s="170" t="s">
        <v>348</v>
      </c>
      <c r="E198" s="148" t="s">
        <v>12</v>
      </c>
      <c r="F198" s="71"/>
      <c r="G198" s="266">
        <f t="shared" si="9"/>
        <v>0</v>
      </c>
      <c r="H198" s="105">
        <f t="shared" si="9"/>
        <v>0</v>
      </c>
      <c r="I198" s="211" t="e">
        <f t="shared" si="7"/>
        <v>#DIV/0!</v>
      </c>
    </row>
    <row r="199" spans="1:9" ht="27.75" customHeight="1" hidden="1">
      <c r="A199" s="70" t="s">
        <v>25</v>
      </c>
      <c r="B199" s="165" t="s">
        <v>128</v>
      </c>
      <c r="C199" s="170" t="s">
        <v>352</v>
      </c>
      <c r="D199" s="170" t="s">
        <v>348</v>
      </c>
      <c r="E199" s="148" t="s">
        <v>12</v>
      </c>
      <c r="F199" s="71" t="s">
        <v>365</v>
      </c>
      <c r="G199" s="266"/>
      <c r="H199" s="105"/>
      <c r="I199" s="211" t="e">
        <f t="shared" si="7"/>
        <v>#DIV/0!</v>
      </c>
    </row>
    <row r="200" spans="1:9" ht="29.25" customHeight="1">
      <c r="A200" s="70" t="s">
        <v>234</v>
      </c>
      <c r="B200" s="165" t="s">
        <v>128</v>
      </c>
      <c r="C200" s="170" t="s">
        <v>352</v>
      </c>
      <c r="D200" s="170" t="s">
        <v>348</v>
      </c>
      <c r="E200" s="148" t="s">
        <v>169</v>
      </c>
      <c r="F200" s="71"/>
      <c r="G200" s="266">
        <f>G203</f>
        <v>273.2</v>
      </c>
      <c r="H200" s="105">
        <f>H203</f>
        <v>273.2</v>
      </c>
      <c r="I200" s="211">
        <f t="shared" si="7"/>
        <v>100</v>
      </c>
    </row>
    <row r="201" spans="1:9" ht="30.75" customHeight="1">
      <c r="A201" s="70" t="s">
        <v>193</v>
      </c>
      <c r="B201" s="99" t="s">
        <v>128</v>
      </c>
      <c r="C201" s="71" t="s">
        <v>394</v>
      </c>
      <c r="D201" s="71" t="s">
        <v>350</v>
      </c>
      <c r="E201" s="148" t="s">
        <v>188</v>
      </c>
      <c r="F201" s="71"/>
      <c r="G201" s="301">
        <f>G203</f>
        <v>273.2</v>
      </c>
      <c r="H201" s="167">
        <f>H203</f>
        <v>273.2</v>
      </c>
      <c r="I201" s="211">
        <f t="shared" si="7"/>
        <v>100</v>
      </c>
    </row>
    <row r="202" spans="1:9" ht="16.5" customHeight="1">
      <c r="A202" s="70" t="s">
        <v>335</v>
      </c>
      <c r="B202" s="99" t="s">
        <v>197</v>
      </c>
      <c r="C202" s="67" t="s">
        <v>394</v>
      </c>
      <c r="D202" s="67" t="s">
        <v>350</v>
      </c>
      <c r="E202" s="69" t="s">
        <v>188</v>
      </c>
      <c r="F202" s="71" t="s">
        <v>336</v>
      </c>
      <c r="G202" s="301">
        <f>G203</f>
        <v>273.2</v>
      </c>
      <c r="H202" s="167">
        <f>H203</f>
        <v>273.2</v>
      </c>
      <c r="I202" s="211">
        <f t="shared" si="7"/>
        <v>100</v>
      </c>
    </row>
    <row r="203" spans="1:9" ht="16.5" customHeight="1">
      <c r="A203" s="70" t="s">
        <v>95</v>
      </c>
      <c r="B203" s="99" t="s">
        <v>128</v>
      </c>
      <c r="C203" s="71" t="s">
        <v>394</v>
      </c>
      <c r="D203" s="71" t="s">
        <v>350</v>
      </c>
      <c r="E203" s="148" t="s">
        <v>188</v>
      </c>
      <c r="F203" s="71" t="s">
        <v>359</v>
      </c>
      <c r="G203" s="301">
        <f>'расх 20 г'!K282</f>
        <v>273.2</v>
      </c>
      <c r="H203" s="167">
        <f>'расх 20 г'!L282</f>
        <v>273.2</v>
      </c>
      <c r="I203" s="211">
        <f t="shared" si="7"/>
        <v>100</v>
      </c>
    </row>
    <row r="204" spans="1:9" ht="27.75" customHeight="1" hidden="1">
      <c r="A204" s="70" t="s">
        <v>117</v>
      </c>
      <c r="B204" s="99" t="s">
        <v>128</v>
      </c>
      <c r="C204" s="71" t="s">
        <v>394</v>
      </c>
      <c r="D204" s="71" t="s">
        <v>350</v>
      </c>
      <c r="E204" s="148" t="s">
        <v>189</v>
      </c>
      <c r="F204" s="71"/>
      <c r="G204" s="301">
        <f>G206</f>
        <v>0</v>
      </c>
      <c r="H204" s="167">
        <f>H206</f>
        <v>0</v>
      </c>
      <c r="I204" s="211" t="e">
        <f t="shared" si="7"/>
        <v>#DIV/0!</v>
      </c>
    </row>
    <row r="205" spans="1:9" ht="18" customHeight="1" hidden="1">
      <c r="A205" s="70" t="s">
        <v>335</v>
      </c>
      <c r="B205" s="99"/>
      <c r="C205" s="71"/>
      <c r="D205" s="71"/>
      <c r="E205" s="148" t="s">
        <v>189</v>
      </c>
      <c r="F205" s="71" t="s">
        <v>336</v>
      </c>
      <c r="G205" s="301">
        <f>G206</f>
        <v>0</v>
      </c>
      <c r="H205" s="167">
        <f>H206</f>
        <v>0</v>
      </c>
      <c r="I205" s="211" t="e">
        <f t="shared" si="7"/>
        <v>#DIV/0!</v>
      </c>
    </row>
    <row r="206" spans="1:9" ht="17.25" customHeight="1" hidden="1">
      <c r="A206" s="70" t="s">
        <v>95</v>
      </c>
      <c r="B206" s="99" t="s">
        <v>128</v>
      </c>
      <c r="C206" s="71" t="s">
        <v>394</v>
      </c>
      <c r="D206" s="71" t="s">
        <v>350</v>
      </c>
      <c r="E206" s="148" t="s">
        <v>189</v>
      </c>
      <c r="F206" s="71" t="s">
        <v>359</v>
      </c>
      <c r="G206" s="301">
        <f>'расх 20 г'!K285</f>
        <v>0</v>
      </c>
      <c r="H206" s="167">
        <f>'расх 20 г'!L285</f>
        <v>0</v>
      </c>
      <c r="I206" s="211" t="e">
        <f t="shared" si="7"/>
        <v>#DIV/0!</v>
      </c>
    </row>
    <row r="207" spans="1:9" ht="28.5" customHeight="1">
      <c r="A207" s="70" t="s">
        <v>194</v>
      </c>
      <c r="B207" s="99" t="s">
        <v>128</v>
      </c>
      <c r="C207" s="71" t="s">
        <v>394</v>
      </c>
      <c r="D207" s="71" t="s">
        <v>350</v>
      </c>
      <c r="E207" s="148" t="s">
        <v>190</v>
      </c>
      <c r="F207" s="71"/>
      <c r="G207" s="301">
        <f>G209</f>
        <v>42.3</v>
      </c>
      <c r="H207" s="167">
        <f>H209</f>
        <v>42.3</v>
      </c>
      <c r="I207" s="211">
        <f t="shared" si="7"/>
        <v>100</v>
      </c>
    </row>
    <row r="208" spans="1:9" ht="16.5" customHeight="1">
      <c r="A208" s="70" t="s">
        <v>335</v>
      </c>
      <c r="B208" s="99"/>
      <c r="C208" s="71"/>
      <c r="D208" s="71"/>
      <c r="E208" s="148" t="s">
        <v>190</v>
      </c>
      <c r="F208" s="71" t="s">
        <v>336</v>
      </c>
      <c r="G208" s="301">
        <f>G209</f>
        <v>42.3</v>
      </c>
      <c r="H208" s="167">
        <f>H209</f>
        <v>42.3</v>
      </c>
      <c r="I208" s="211">
        <f t="shared" si="7"/>
        <v>100</v>
      </c>
    </row>
    <row r="209" spans="1:9" ht="17.25" customHeight="1">
      <c r="A209" s="70" t="s">
        <v>95</v>
      </c>
      <c r="B209" s="99" t="s">
        <v>128</v>
      </c>
      <c r="C209" s="71" t="s">
        <v>394</v>
      </c>
      <c r="D209" s="71" t="s">
        <v>350</v>
      </c>
      <c r="E209" s="148" t="s">
        <v>190</v>
      </c>
      <c r="F209" s="71" t="s">
        <v>359</v>
      </c>
      <c r="G209" s="301">
        <f>'расх 20 г'!K288</f>
        <v>42.3</v>
      </c>
      <c r="H209" s="167">
        <f>'расх 20 г'!L288</f>
        <v>42.3</v>
      </c>
      <c r="I209" s="211">
        <f t="shared" si="7"/>
        <v>100</v>
      </c>
    </row>
    <row r="210" spans="1:9" ht="56.25" customHeight="1">
      <c r="A210" s="178" t="s">
        <v>546</v>
      </c>
      <c r="B210" s="165" t="s">
        <v>128</v>
      </c>
      <c r="C210" s="170" t="s">
        <v>352</v>
      </c>
      <c r="D210" s="170" t="s">
        <v>350</v>
      </c>
      <c r="E210" s="373" t="s">
        <v>547</v>
      </c>
      <c r="F210" s="71"/>
      <c r="G210" s="266">
        <f>'расх 20 г'!K292</f>
        <v>20.2</v>
      </c>
      <c r="H210" s="266">
        <f>'расх 20 г'!L292</f>
        <v>20.2</v>
      </c>
      <c r="I210" s="211">
        <f t="shared" si="7"/>
        <v>100</v>
      </c>
    </row>
    <row r="211" spans="1:9" ht="54.75" customHeight="1">
      <c r="A211" s="374" t="s">
        <v>548</v>
      </c>
      <c r="B211" s="165" t="s">
        <v>128</v>
      </c>
      <c r="C211" s="170" t="s">
        <v>352</v>
      </c>
      <c r="D211" s="170" t="s">
        <v>350</v>
      </c>
      <c r="E211" s="373" t="s">
        <v>549</v>
      </c>
      <c r="F211" s="71"/>
      <c r="G211" s="266">
        <f>'расх 20 г'!K295</f>
        <v>24</v>
      </c>
      <c r="H211" s="266">
        <f>'расх 20 г'!L295</f>
        <v>24</v>
      </c>
      <c r="I211" s="211">
        <f t="shared" si="7"/>
        <v>100</v>
      </c>
    </row>
    <row r="212" spans="1:9" ht="88.5" customHeight="1">
      <c r="A212" s="375" t="s">
        <v>551</v>
      </c>
      <c r="B212" s="165" t="s">
        <v>128</v>
      </c>
      <c r="C212" s="170" t="s">
        <v>352</v>
      </c>
      <c r="D212" s="170" t="s">
        <v>350</v>
      </c>
      <c r="E212" s="373" t="s">
        <v>550</v>
      </c>
      <c r="F212" s="71"/>
      <c r="G212" s="266">
        <f>'расх 20 г'!K298</f>
        <v>344.1</v>
      </c>
      <c r="H212" s="266">
        <f>'расх 20 г'!L298</f>
        <v>344.1</v>
      </c>
      <c r="I212" s="211">
        <f t="shared" si="7"/>
        <v>100</v>
      </c>
    </row>
    <row r="213" spans="1:9" ht="25.5" customHeight="1" hidden="1">
      <c r="A213" s="70" t="s">
        <v>25</v>
      </c>
      <c r="B213" s="165" t="s">
        <v>128</v>
      </c>
      <c r="C213" s="170" t="s">
        <v>352</v>
      </c>
      <c r="D213" s="170" t="s">
        <v>350</v>
      </c>
      <c r="E213" s="148" t="s">
        <v>132</v>
      </c>
      <c r="F213" s="103" t="s">
        <v>365</v>
      </c>
      <c r="G213" s="266">
        <v>0</v>
      </c>
      <c r="H213" s="105">
        <v>0</v>
      </c>
      <c r="I213" s="211" t="e">
        <f t="shared" si="7"/>
        <v>#DIV/0!</v>
      </c>
    </row>
    <row r="214" spans="1:9" ht="14.25" customHeight="1">
      <c r="A214" s="33" t="s">
        <v>289</v>
      </c>
      <c r="B214" s="99" t="s">
        <v>128</v>
      </c>
      <c r="C214" s="71" t="s">
        <v>352</v>
      </c>
      <c r="D214" s="71" t="s">
        <v>350</v>
      </c>
      <c r="E214" s="148" t="s">
        <v>175</v>
      </c>
      <c r="F214" s="59"/>
      <c r="G214" s="349">
        <f>G215</f>
        <v>511.54262</v>
      </c>
      <c r="H214" s="349">
        <f>H215</f>
        <v>511.54262</v>
      </c>
      <c r="I214" s="211">
        <f t="shared" si="7"/>
        <v>100</v>
      </c>
    </row>
    <row r="215" spans="1:9" ht="27" customHeight="1">
      <c r="A215" s="70" t="s">
        <v>258</v>
      </c>
      <c r="B215" s="99" t="s">
        <v>128</v>
      </c>
      <c r="C215" s="71" t="s">
        <v>352</v>
      </c>
      <c r="D215" s="71" t="s">
        <v>350</v>
      </c>
      <c r="E215" s="148" t="s">
        <v>175</v>
      </c>
      <c r="F215" s="59" t="s">
        <v>259</v>
      </c>
      <c r="G215" s="349">
        <f>G216</f>
        <v>511.54262</v>
      </c>
      <c r="H215" s="349">
        <f>H216</f>
        <v>511.54262</v>
      </c>
      <c r="I215" s="211">
        <f t="shared" si="7"/>
        <v>100</v>
      </c>
    </row>
    <row r="216" spans="1:9" ht="27" customHeight="1">
      <c r="A216" s="34" t="s">
        <v>260</v>
      </c>
      <c r="B216" s="99" t="s">
        <v>128</v>
      </c>
      <c r="C216" s="71" t="s">
        <v>352</v>
      </c>
      <c r="D216" s="71" t="s">
        <v>350</v>
      </c>
      <c r="E216" s="148" t="s">
        <v>175</v>
      </c>
      <c r="F216" s="59" t="s">
        <v>223</v>
      </c>
      <c r="G216" s="349">
        <f>'расх 20 г'!K189</f>
        <v>511.54262</v>
      </c>
      <c r="H216" s="349">
        <f>'расх 20 г'!L189</f>
        <v>511.54262</v>
      </c>
      <c r="I216" s="211">
        <f t="shared" si="7"/>
        <v>100</v>
      </c>
    </row>
    <row r="217" spans="1:9" ht="27" customHeight="1" hidden="1">
      <c r="A217" s="137" t="s">
        <v>25</v>
      </c>
      <c r="B217" s="99" t="s">
        <v>128</v>
      </c>
      <c r="C217" s="151" t="s">
        <v>352</v>
      </c>
      <c r="D217" s="151" t="s">
        <v>350</v>
      </c>
      <c r="E217" s="168" t="s">
        <v>175</v>
      </c>
      <c r="F217" s="144" t="s">
        <v>365</v>
      </c>
      <c r="G217" s="349"/>
      <c r="H217" s="349"/>
      <c r="I217" s="211" t="e">
        <f t="shared" si="7"/>
        <v>#DIV/0!</v>
      </c>
    </row>
    <row r="218" spans="1:9" ht="26.25" customHeight="1" hidden="1">
      <c r="A218" s="177" t="s">
        <v>290</v>
      </c>
      <c r="B218" s="99" t="s">
        <v>128</v>
      </c>
      <c r="C218" s="71" t="s">
        <v>352</v>
      </c>
      <c r="D218" s="71" t="s">
        <v>350</v>
      </c>
      <c r="E218" s="148" t="s">
        <v>176</v>
      </c>
      <c r="F218" s="59"/>
      <c r="G218" s="349">
        <f>G219</f>
        <v>0</v>
      </c>
      <c r="H218" s="349">
        <f>H219</f>
        <v>0</v>
      </c>
      <c r="I218" s="211" t="e">
        <f t="shared" si="7"/>
        <v>#DIV/0!</v>
      </c>
    </row>
    <row r="219" spans="1:9" ht="26.25" customHeight="1" hidden="1">
      <c r="A219" s="70" t="s">
        <v>258</v>
      </c>
      <c r="B219" s="99" t="s">
        <v>128</v>
      </c>
      <c r="C219" s="71" t="s">
        <v>352</v>
      </c>
      <c r="D219" s="71" t="s">
        <v>350</v>
      </c>
      <c r="E219" s="148" t="s">
        <v>176</v>
      </c>
      <c r="F219" s="59" t="s">
        <v>259</v>
      </c>
      <c r="G219" s="349">
        <f>G220</f>
        <v>0</v>
      </c>
      <c r="H219" s="349">
        <f>H220</f>
        <v>0</v>
      </c>
      <c r="I219" s="211" t="e">
        <f t="shared" si="7"/>
        <v>#DIV/0!</v>
      </c>
    </row>
    <row r="220" spans="1:9" ht="26.25" customHeight="1" hidden="1">
      <c r="A220" s="34" t="s">
        <v>260</v>
      </c>
      <c r="B220" s="99" t="s">
        <v>128</v>
      </c>
      <c r="C220" s="71" t="s">
        <v>352</v>
      </c>
      <c r="D220" s="71" t="s">
        <v>350</v>
      </c>
      <c r="E220" s="148" t="s">
        <v>176</v>
      </c>
      <c r="F220" s="59" t="s">
        <v>223</v>
      </c>
      <c r="G220" s="349">
        <f>'расх 20 г'!K193</f>
        <v>0</v>
      </c>
      <c r="H220" s="349">
        <f>'расх 20 г'!L193</f>
        <v>0</v>
      </c>
      <c r="I220" s="211" t="e">
        <f t="shared" si="7"/>
        <v>#DIV/0!</v>
      </c>
    </row>
    <row r="221" spans="1:9" ht="27" customHeight="1" hidden="1">
      <c r="A221" s="137" t="s">
        <v>25</v>
      </c>
      <c r="B221" s="99" t="s">
        <v>128</v>
      </c>
      <c r="C221" s="151" t="s">
        <v>352</v>
      </c>
      <c r="D221" s="151" t="s">
        <v>350</v>
      </c>
      <c r="E221" s="168" t="s">
        <v>176</v>
      </c>
      <c r="F221" s="144" t="s">
        <v>365</v>
      </c>
      <c r="G221" s="294"/>
      <c r="H221" s="294"/>
      <c r="I221" s="211" t="e">
        <f t="shared" si="7"/>
        <v>#DIV/0!</v>
      </c>
    </row>
    <row r="222" spans="1:9" ht="15.75" customHeight="1" hidden="1">
      <c r="A222" s="33" t="s">
        <v>291</v>
      </c>
      <c r="B222" s="99" t="s">
        <v>128</v>
      </c>
      <c r="C222" s="71" t="s">
        <v>352</v>
      </c>
      <c r="D222" s="71" t="s">
        <v>350</v>
      </c>
      <c r="E222" s="148" t="s">
        <v>177</v>
      </c>
      <c r="F222" s="59"/>
      <c r="G222" s="349">
        <f>G223</f>
        <v>0</v>
      </c>
      <c r="H222" s="349">
        <f>H223</f>
        <v>0</v>
      </c>
      <c r="I222" s="211" t="e">
        <f t="shared" si="7"/>
        <v>#DIV/0!</v>
      </c>
    </row>
    <row r="223" spans="1:9" ht="28.5" customHeight="1" hidden="1">
      <c r="A223" s="70" t="s">
        <v>258</v>
      </c>
      <c r="B223" s="99" t="s">
        <v>128</v>
      </c>
      <c r="C223" s="71" t="s">
        <v>352</v>
      </c>
      <c r="D223" s="71" t="s">
        <v>350</v>
      </c>
      <c r="E223" s="148" t="s">
        <v>177</v>
      </c>
      <c r="F223" s="59" t="s">
        <v>259</v>
      </c>
      <c r="G223" s="349">
        <f>G224</f>
        <v>0</v>
      </c>
      <c r="H223" s="349">
        <f>H224</f>
        <v>0</v>
      </c>
      <c r="I223" s="211" t="e">
        <f t="shared" si="7"/>
        <v>#DIV/0!</v>
      </c>
    </row>
    <row r="224" spans="1:9" ht="27" customHeight="1" hidden="1">
      <c r="A224" s="34" t="s">
        <v>260</v>
      </c>
      <c r="B224" s="99" t="s">
        <v>128</v>
      </c>
      <c r="C224" s="71" t="s">
        <v>352</v>
      </c>
      <c r="D224" s="71" t="s">
        <v>350</v>
      </c>
      <c r="E224" s="148" t="s">
        <v>177</v>
      </c>
      <c r="F224" s="59" t="s">
        <v>223</v>
      </c>
      <c r="G224" s="349"/>
      <c r="H224" s="349"/>
      <c r="I224" s="211" t="e">
        <f t="shared" si="7"/>
        <v>#DIV/0!</v>
      </c>
    </row>
    <row r="225" spans="1:9" ht="26.25" customHeight="1" hidden="1">
      <c r="A225" s="137" t="s">
        <v>25</v>
      </c>
      <c r="B225" s="99" t="s">
        <v>128</v>
      </c>
      <c r="C225" s="151" t="s">
        <v>352</v>
      </c>
      <c r="D225" s="151" t="s">
        <v>350</v>
      </c>
      <c r="E225" s="168" t="s">
        <v>177</v>
      </c>
      <c r="F225" s="144" t="s">
        <v>365</v>
      </c>
      <c r="G225" s="349"/>
      <c r="H225" s="349"/>
      <c r="I225" s="211" t="e">
        <f t="shared" si="7"/>
        <v>#DIV/0!</v>
      </c>
    </row>
    <row r="226" spans="1:9" ht="15" customHeight="1" hidden="1">
      <c r="A226" s="70" t="s">
        <v>377</v>
      </c>
      <c r="B226" s="99" t="s">
        <v>128</v>
      </c>
      <c r="C226" s="71" t="s">
        <v>352</v>
      </c>
      <c r="D226" s="71" t="s">
        <v>350</v>
      </c>
      <c r="E226" s="148" t="s">
        <v>178</v>
      </c>
      <c r="F226" s="59"/>
      <c r="G226" s="349">
        <f>G227</f>
        <v>0</v>
      </c>
      <c r="H226" s="349">
        <f>H227</f>
        <v>0</v>
      </c>
      <c r="I226" s="211" t="e">
        <f t="shared" si="7"/>
        <v>#DIV/0!</v>
      </c>
    </row>
    <row r="227" spans="1:9" ht="28.5" customHeight="1" hidden="1">
      <c r="A227" s="70" t="s">
        <v>258</v>
      </c>
      <c r="B227" s="99" t="s">
        <v>128</v>
      </c>
      <c r="C227" s="71" t="s">
        <v>352</v>
      </c>
      <c r="D227" s="71" t="s">
        <v>350</v>
      </c>
      <c r="E227" s="148" t="s">
        <v>178</v>
      </c>
      <c r="F227" s="59" t="s">
        <v>259</v>
      </c>
      <c r="G227" s="349">
        <f>G228</f>
        <v>0</v>
      </c>
      <c r="H227" s="349">
        <f>H228</f>
        <v>0</v>
      </c>
      <c r="I227" s="211" t="e">
        <f t="shared" si="7"/>
        <v>#DIV/0!</v>
      </c>
    </row>
    <row r="228" spans="1:9" ht="30" customHeight="1" hidden="1">
      <c r="A228" s="34" t="s">
        <v>260</v>
      </c>
      <c r="B228" s="99" t="s">
        <v>128</v>
      </c>
      <c r="C228" s="71" t="s">
        <v>352</v>
      </c>
      <c r="D228" s="71" t="s">
        <v>350</v>
      </c>
      <c r="E228" s="148" t="s">
        <v>178</v>
      </c>
      <c r="F228" s="59" t="s">
        <v>223</v>
      </c>
      <c r="G228" s="349">
        <f>'расх 20 г'!K201</f>
        <v>0</v>
      </c>
      <c r="H228" s="349">
        <f>'расх 20 г'!L201</f>
        <v>0</v>
      </c>
      <c r="I228" s="211" t="e">
        <f t="shared" si="7"/>
        <v>#DIV/0!</v>
      </c>
    </row>
    <row r="229" spans="1:9" ht="27" customHeight="1" hidden="1">
      <c r="A229" s="137" t="s">
        <v>25</v>
      </c>
      <c r="B229" s="99" t="s">
        <v>128</v>
      </c>
      <c r="C229" s="151" t="s">
        <v>352</v>
      </c>
      <c r="D229" s="151" t="s">
        <v>350</v>
      </c>
      <c r="E229" s="168" t="s">
        <v>178</v>
      </c>
      <c r="F229" s="144" t="s">
        <v>365</v>
      </c>
      <c r="G229" s="349"/>
      <c r="H229" s="349"/>
      <c r="I229" s="211" t="e">
        <f t="shared" si="7"/>
        <v>#DIV/0!</v>
      </c>
    </row>
    <row r="230" spans="1:9" ht="27.75" customHeight="1">
      <c r="A230" s="70" t="s">
        <v>292</v>
      </c>
      <c r="B230" s="99" t="s">
        <v>128</v>
      </c>
      <c r="C230" s="71" t="s">
        <v>352</v>
      </c>
      <c r="D230" s="71" t="s">
        <v>350</v>
      </c>
      <c r="E230" s="148" t="s">
        <v>179</v>
      </c>
      <c r="F230" s="59"/>
      <c r="G230" s="349">
        <f>G231</f>
        <v>468.29519</v>
      </c>
      <c r="H230" s="349">
        <f>H231</f>
        <v>468.29519</v>
      </c>
      <c r="I230" s="211">
        <f t="shared" si="7"/>
        <v>100</v>
      </c>
    </row>
    <row r="231" spans="1:9" ht="27.75" customHeight="1">
      <c r="A231" s="70" t="s">
        <v>258</v>
      </c>
      <c r="B231" s="99" t="s">
        <v>128</v>
      </c>
      <c r="C231" s="71" t="s">
        <v>352</v>
      </c>
      <c r="D231" s="71" t="s">
        <v>350</v>
      </c>
      <c r="E231" s="148" t="s">
        <v>179</v>
      </c>
      <c r="F231" s="59" t="s">
        <v>259</v>
      </c>
      <c r="G231" s="349">
        <f>G232</f>
        <v>468.29519</v>
      </c>
      <c r="H231" s="349">
        <f>H232</f>
        <v>468.29519</v>
      </c>
      <c r="I231" s="211">
        <f t="shared" si="7"/>
        <v>100</v>
      </c>
    </row>
    <row r="232" spans="1:9" ht="27.75" customHeight="1">
      <c r="A232" s="34" t="s">
        <v>260</v>
      </c>
      <c r="B232" s="99" t="s">
        <v>128</v>
      </c>
      <c r="C232" s="71" t="s">
        <v>352</v>
      </c>
      <c r="D232" s="71" t="s">
        <v>350</v>
      </c>
      <c r="E232" s="148" t="s">
        <v>179</v>
      </c>
      <c r="F232" s="59" t="s">
        <v>223</v>
      </c>
      <c r="G232" s="349">
        <f>'расх 20 г'!K203</f>
        <v>468.29519</v>
      </c>
      <c r="H232" s="349">
        <f>'расх 20 г'!L203</f>
        <v>468.29519</v>
      </c>
      <c r="I232" s="211">
        <f t="shared" si="7"/>
        <v>100</v>
      </c>
    </row>
    <row r="233" spans="1:9" ht="27" customHeight="1" hidden="1">
      <c r="A233" s="137" t="s">
        <v>25</v>
      </c>
      <c r="B233" s="99" t="s">
        <v>128</v>
      </c>
      <c r="C233" s="151" t="s">
        <v>352</v>
      </c>
      <c r="D233" s="151" t="s">
        <v>350</v>
      </c>
      <c r="E233" s="168" t="s">
        <v>179</v>
      </c>
      <c r="F233" s="144" t="s">
        <v>365</v>
      </c>
      <c r="G233" s="349"/>
      <c r="H233" s="349"/>
      <c r="I233" s="211" t="e">
        <f t="shared" si="7"/>
        <v>#DIV/0!</v>
      </c>
    </row>
    <row r="234" spans="1:9" s="5" customFormat="1" ht="28.5" customHeight="1">
      <c r="A234" s="70" t="s">
        <v>235</v>
      </c>
      <c r="B234" s="99" t="s">
        <v>128</v>
      </c>
      <c r="C234" s="59" t="s">
        <v>347</v>
      </c>
      <c r="D234" s="59" t="s">
        <v>357</v>
      </c>
      <c r="E234" s="148" t="s">
        <v>170</v>
      </c>
      <c r="F234" s="71"/>
      <c r="G234" s="269">
        <f>G235</f>
        <v>78.799</v>
      </c>
      <c r="H234" s="269">
        <f>H235</f>
        <v>30</v>
      </c>
      <c r="I234" s="211">
        <f t="shared" si="7"/>
        <v>38.07154913133415</v>
      </c>
    </row>
    <row r="235" spans="1:9" s="5" customFormat="1" ht="28.5" customHeight="1">
      <c r="A235" s="70" t="s">
        <v>258</v>
      </c>
      <c r="B235" s="99" t="s">
        <v>128</v>
      </c>
      <c r="C235" s="59" t="s">
        <v>347</v>
      </c>
      <c r="D235" s="59" t="s">
        <v>357</v>
      </c>
      <c r="E235" s="148" t="s">
        <v>170</v>
      </c>
      <c r="F235" s="71" t="s">
        <v>259</v>
      </c>
      <c r="G235" s="269">
        <f>G236</f>
        <v>78.799</v>
      </c>
      <c r="H235" s="269">
        <f>H236</f>
        <v>30</v>
      </c>
      <c r="I235" s="211">
        <f t="shared" si="7"/>
        <v>38.07154913133415</v>
      </c>
    </row>
    <row r="236" spans="1:9" s="5" customFormat="1" ht="28.5" customHeight="1">
      <c r="A236" s="34" t="s">
        <v>260</v>
      </c>
      <c r="B236" s="99" t="s">
        <v>128</v>
      </c>
      <c r="C236" s="59" t="s">
        <v>347</v>
      </c>
      <c r="D236" s="59" t="s">
        <v>357</v>
      </c>
      <c r="E236" s="148" t="s">
        <v>170</v>
      </c>
      <c r="F236" s="71" t="s">
        <v>223</v>
      </c>
      <c r="G236" s="269">
        <f>'расх 20 г'!K71</f>
        <v>78.799</v>
      </c>
      <c r="H236" s="269">
        <f>'расх 20 г'!L71</f>
        <v>30</v>
      </c>
      <c r="I236" s="211">
        <f t="shared" si="7"/>
        <v>38.07154913133415</v>
      </c>
    </row>
    <row r="237" spans="1:9" s="5" customFormat="1" ht="27" customHeight="1" hidden="1">
      <c r="A237" s="340" t="s">
        <v>523</v>
      </c>
      <c r="B237" s="341" t="s">
        <v>128</v>
      </c>
      <c r="C237" s="352" t="s">
        <v>347</v>
      </c>
      <c r="D237" s="352" t="s">
        <v>357</v>
      </c>
      <c r="E237" s="353" t="s">
        <v>492</v>
      </c>
      <c r="F237" s="151" t="s">
        <v>365</v>
      </c>
      <c r="G237" s="269">
        <f>'расх 20 г'!K76</f>
        <v>0</v>
      </c>
      <c r="H237" s="269">
        <f>'расх 20 г'!L76</f>
        <v>0</v>
      </c>
      <c r="I237" s="211" t="e">
        <f t="shared" si="7"/>
        <v>#DIV/0!</v>
      </c>
    </row>
    <row r="238" spans="1:9" s="5" customFormat="1" ht="27" customHeight="1" hidden="1">
      <c r="A238" s="340" t="s">
        <v>524</v>
      </c>
      <c r="B238" s="341"/>
      <c r="C238" s="352"/>
      <c r="D238" s="352"/>
      <c r="E238" s="353" t="s">
        <v>493</v>
      </c>
      <c r="F238" s="151"/>
      <c r="G238" s="269">
        <f>'расх 20 г'!K77</f>
        <v>0</v>
      </c>
      <c r="H238" s="269">
        <f>'расх 20 г'!L77</f>
        <v>0</v>
      </c>
      <c r="I238" s="211" t="e">
        <f t="shared" si="7"/>
        <v>#DIV/0!</v>
      </c>
    </row>
    <row r="239" spans="1:9" s="5" customFormat="1" ht="27" customHeight="1" hidden="1">
      <c r="A239" s="340" t="s">
        <v>525</v>
      </c>
      <c r="B239" s="341"/>
      <c r="C239" s="352"/>
      <c r="D239" s="352"/>
      <c r="E239" s="353" t="s">
        <v>494</v>
      </c>
      <c r="F239" s="151"/>
      <c r="G239" s="269">
        <f>'расх 20 г'!K78</f>
        <v>0</v>
      </c>
      <c r="H239" s="269">
        <f>'расх 20 г'!L78</f>
        <v>0</v>
      </c>
      <c r="I239" s="211" t="e">
        <f t="shared" si="7"/>
        <v>#DIV/0!</v>
      </c>
    </row>
    <row r="240" spans="1:9" s="5" customFormat="1" ht="27" customHeight="1" hidden="1">
      <c r="A240" s="340"/>
      <c r="B240" s="341"/>
      <c r="C240" s="352"/>
      <c r="D240" s="352"/>
      <c r="E240" s="353"/>
      <c r="F240" s="151"/>
      <c r="G240" s="269"/>
      <c r="H240" s="269"/>
      <c r="I240" s="211"/>
    </row>
    <row r="241" spans="1:9" s="5" customFormat="1" ht="27" customHeight="1" hidden="1">
      <c r="A241" s="340"/>
      <c r="B241" s="341"/>
      <c r="C241" s="352"/>
      <c r="D241" s="352"/>
      <c r="E241" s="353"/>
      <c r="F241" s="151"/>
      <c r="G241" s="269"/>
      <c r="H241" s="269"/>
      <c r="I241" s="211"/>
    </row>
    <row r="242" spans="1:9" s="5" customFormat="1" ht="27" customHeight="1">
      <c r="A242" s="344" t="s">
        <v>474</v>
      </c>
      <c r="B242" s="341"/>
      <c r="C242" s="352"/>
      <c r="D242" s="352"/>
      <c r="E242" s="354" t="s">
        <v>473</v>
      </c>
      <c r="F242" s="151"/>
      <c r="G242" s="269">
        <f>G243</f>
        <v>409.53177</v>
      </c>
      <c r="H242" s="269">
        <f>H243</f>
        <v>409.06118</v>
      </c>
      <c r="I242" s="211">
        <f t="shared" si="7"/>
        <v>99.8850907220214</v>
      </c>
    </row>
    <row r="243" spans="1:9" s="5" customFormat="1" ht="27" customHeight="1">
      <c r="A243" s="340" t="s">
        <v>526</v>
      </c>
      <c r="B243" s="341"/>
      <c r="C243" s="352"/>
      <c r="D243" s="352"/>
      <c r="E243" s="353" t="s">
        <v>473</v>
      </c>
      <c r="F243" s="151"/>
      <c r="G243" s="269">
        <f>'расх 20 г'!K73</f>
        <v>409.53177</v>
      </c>
      <c r="H243" s="269">
        <f>'расх 20 г'!L73</f>
        <v>409.06118</v>
      </c>
      <c r="I243" s="211">
        <f t="shared" si="7"/>
        <v>99.8850907220214</v>
      </c>
    </row>
    <row r="244" spans="1:9" s="5" customFormat="1" ht="27" customHeight="1">
      <c r="A244" s="344" t="s">
        <v>527</v>
      </c>
      <c r="B244" s="341"/>
      <c r="C244" s="352"/>
      <c r="D244" s="352"/>
      <c r="E244" s="353" t="s">
        <v>172</v>
      </c>
      <c r="F244" s="151"/>
      <c r="G244" s="269">
        <f>'расх 20 г'!K99</f>
        <v>642.79984</v>
      </c>
      <c r="H244" s="269">
        <f>'расх 20 г'!L99</f>
        <v>642.79984</v>
      </c>
      <c r="I244" s="211">
        <f t="shared" si="7"/>
        <v>100</v>
      </c>
    </row>
    <row r="245" spans="1:9" s="5" customFormat="1" ht="27" customHeight="1">
      <c r="A245" s="344" t="s">
        <v>528</v>
      </c>
      <c r="B245" s="341"/>
      <c r="C245" s="352"/>
      <c r="D245" s="352"/>
      <c r="E245" s="353" t="s">
        <v>497</v>
      </c>
      <c r="F245" s="151"/>
      <c r="G245" s="269">
        <f>'расх 20 г'!K103</f>
        <v>750</v>
      </c>
      <c r="H245" s="269">
        <f>'расх 20 г'!L103</f>
        <v>350</v>
      </c>
      <c r="I245" s="211">
        <f t="shared" si="7"/>
        <v>46.666666666666664</v>
      </c>
    </row>
    <row r="246" spans="1:9" s="5" customFormat="1" ht="41.25" customHeight="1">
      <c r="A246" s="344" t="s">
        <v>529</v>
      </c>
      <c r="B246" s="341"/>
      <c r="C246" s="352"/>
      <c r="D246" s="352"/>
      <c r="E246" s="353" t="s">
        <v>499</v>
      </c>
      <c r="F246" s="151"/>
      <c r="G246" s="269">
        <f>'расх 20 г'!K105</f>
        <v>1105.6439</v>
      </c>
      <c r="H246" s="269">
        <f>'расх 20 г'!L105</f>
        <v>1105.5289</v>
      </c>
      <c r="I246" s="211">
        <f t="shared" si="7"/>
        <v>99.98959882110326</v>
      </c>
    </row>
    <row r="247" spans="1:9" ht="15" customHeight="1">
      <c r="A247" s="70" t="s">
        <v>195</v>
      </c>
      <c r="B247" s="99" t="s">
        <v>128</v>
      </c>
      <c r="C247" s="71" t="s">
        <v>352</v>
      </c>
      <c r="D247" s="71" t="s">
        <v>347</v>
      </c>
      <c r="E247" s="148" t="s">
        <v>174</v>
      </c>
      <c r="F247" s="71"/>
      <c r="G247" s="269">
        <f>G248</f>
        <v>80</v>
      </c>
      <c r="H247" s="269">
        <f>H248</f>
        <v>73.82874</v>
      </c>
      <c r="I247" s="211">
        <f t="shared" si="7"/>
        <v>92.28592499999999</v>
      </c>
    </row>
    <row r="248" spans="1:9" ht="28.5" customHeight="1">
      <c r="A248" s="70" t="s">
        <v>258</v>
      </c>
      <c r="B248" s="99" t="s">
        <v>128</v>
      </c>
      <c r="C248" s="71" t="s">
        <v>352</v>
      </c>
      <c r="D248" s="71" t="s">
        <v>347</v>
      </c>
      <c r="E248" s="148" t="s">
        <v>174</v>
      </c>
      <c r="F248" s="71" t="s">
        <v>259</v>
      </c>
      <c r="G248" s="269">
        <f>G249</f>
        <v>80</v>
      </c>
      <c r="H248" s="269">
        <f>H249</f>
        <v>73.82874</v>
      </c>
      <c r="I248" s="211">
        <f t="shared" si="7"/>
        <v>92.28592499999999</v>
      </c>
    </row>
    <row r="249" spans="1:9" ht="29.25" customHeight="1">
      <c r="A249" s="34" t="s">
        <v>260</v>
      </c>
      <c r="B249" s="99" t="s">
        <v>128</v>
      </c>
      <c r="C249" s="71" t="s">
        <v>352</v>
      </c>
      <c r="D249" s="71" t="s">
        <v>347</v>
      </c>
      <c r="E249" s="148" t="s">
        <v>174</v>
      </c>
      <c r="F249" s="71" t="s">
        <v>223</v>
      </c>
      <c r="G249" s="269">
        <f>'расх 20 г'!K166</f>
        <v>80</v>
      </c>
      <c r="H249" s="269">
        <f>'расх 20 г'!L166</f>
        <v>73.82874</v>
      </c>
      <c r="I249" s="211">
        <f t="shared" si="7"/>
        <v>92.28592499999999</v>
      </c>
    </row>
    <row r="250" spans="1:9" ht="30" customHeight="1" hidden="1">
      <c r="A250" s="137" t="s">
        <v>25</v>
      </c>
      <c r="B250" s="99" t="s">
        <v>128</v>
      </c>
      <c r="C250" s="151" t="s">
        <v>352</v>
      </c>
      <c r="D250" s="151" t="s">
        <v>347</v>
      </c>
      <c r="E250" s="168" t="s">
        <v>174</v>
      </c>
      <c r="F250" s="151" t="s">
        <v>365</v>
      </c>
      <c r="G250" s="269"/>
      <c r="H250" s="269"/>
      <c r="I250" s="211" t="e">
        <f t="shared" si="7"/>
        <v>#DIV/0!</v>
      </c>
    </row>
    <row r="251" spans="1:9" s="5" customFormat="1" ht="16.5" customHeight="1">
      <c r="A251" s="70" t="s">
        <v>268</v>
      </c>
      <c r="B251" s="99" t="s">
        <v>128</v>
      </c>
      <c r="C251" s="103" t="s">
        <v>347</v>
      </c>
      <c r="D251" s="103" t="s">
        <v>357</v>
      </c>
      <c r="E251" s="196" t="s">
        <v>269</v>
      </c>
      <c r="F251" s="71"/>
      <c r="G251" s="269">
        <f>G252</f>
        <v>43.062</v>
      </c>
      <c r="H251" s="269">
        <f>H252</f>
        <v>43.062</v>
      </c>
      <c r="I251" s="211">
        <f t="shared" si="7"/>
        <v>100</v>
      </c>
    </row>
    <row r="252" spans="1:9" s="5" customFormat="1" ht="17.25" customHeight="1">
      <c r="A252" s="70" t="s">
        <v>121</v>
      </c>
      <c r="B252" s="99" t="s">
        <v>128</v>
      </c>
      <c r="C252" s="103" t="s">
        <v>347</v>
      </c>
      <c r="D252" s="103" t="s">
        <v>357</v>
      </c>
      <c r="E252" s="196" t="s">
        <v>269</v>
      </c>
      <c r="F252" s="71" t="s">
        <v>261</v>
      </c>
      <c r="G252" s="269">
        <f>G253</f>
        <v>43.062</v>
      </c>
      <c r="H252" s="269">
        <f>H253</f>
        <v>43.062</v>
      </c>
      <c r="I252" s="211">
        <f t="shared" si="7"/>
        <v>100</v>
      </c>
    </row>
    <row r="253" spans="1:9" s="5" customFormat="1" ht="18" customHeight="1">
      <c r="A253" s="70" t="s">
        <v>265</v>
      </c>
      <c r="B253" s="99" t="s">
        <v>128</v>
      </c>
      <c r="C253" s="103" t="s">
        <v>347</v>
      </c>
      <c r="D253" s="103" t="s">
        <v>357</v>
      </c>
      <c r="E253" s="196" t="s">
        <v>269</v>
      </c>
      <c r="F253" s="71" t="s">
        <v>226</v>
      </c>
      <c r="G253" s="269">
        <f>'расх 20 г'!K81</f>
        <v>43.062</v>
      </c>
      <c r="H253" s="269">
        <f>'расх 20 г'!L81</f>
        <v>43.062</v>
      </c>
      <c r="I253" s="211">
        <f t="shared" si="7"/>
        <v>100</v>
      </c>
    </row>
    <row r="254" spans="1:9" s="5" customFormat="1" ht="15.75" customHeight="1" hidden="1">
      <c r="A254" s="137" t="s">
        <v>229</v>
      </c>
      <c r="B254" s="99" t="s">
        <v>128</v>
      </c>
      <c r="C254" s="144" t="s">
        <v>347</v>
      </c>
      <c r="D254" s="144" t="s">
        <v>357</v>
      </c>
      <c r="E254" s="168" t="s">
        <v>269</v>
      </c>
      <c r="F254" s="151" t="s">
        <v>228</v>
      </c>
      <c r="G254" s="266"/>
      <c r="H254" s="105"/>
      <c r="I254" s="211" t="e">
        <f t="shared" si="7"/>
        <v>#DIV/0!</v>
      </c>
    </row>
    <row r="255" spans="1:9" s="146" customFormat="1" ht="15.75" customHeight="1">
      <c r="A255" s="123" t="s">
        <v>133</v>
      </c>
      <c r="B255" s="98"/>
      <c r="C255" s="179"/>
      <c r="D255" s="179"/>
      <c r="E255" s="197"/>
      <c r="F255" s="88"/>
      <c r="G255" s="285">
        <f>G72+G81+G86+G108</f>
        <v>25614.43805</v>
      </c>
      <c r="H255" s="285">
        <f>H72+H81+H86+H108</f>
        <v>25143.215699999997</v>
      </c>
      <c r="I255" s="215">
        <f>H255/G255*100</f>
        <v>98.16032524672154</v>
      </c>
    </row>
    <row r="256" spans="1:11" s="19" customFormat="1" ht="15" customHeight="1">
      <c r="A256" s="123" t="s">
        <v>134</v>
      </c>
      <c r="B256" s="180"/>
      <c r="C256" s="181"/>
      <c r="D256" s="181"/>
      <c r="E256" s="133"/>
      <c r="F256" s="88"/>
      <c r="G256" s="348">
        <f>G255+G71</f>
        <v>48312.15755</v>
      </c>
      <c r="H256" s="348">
        <f>H255+H71</f>
        <v>38382.15066</v>
      </c>
      <c r="I256" s="215">
        <f>H256/G256*100</f>
        <v>79.44615311431066</v>
      </c>
      <c r="K256" s="299"/>
    </row>
    <row r="259" spans="7:8" ht="15.75">
      <c r="G259" s="305"/>
      <c r="H259" s="310"/>
    </row>
    <row r="260" spans="7:8" ht="15.75">
      <c r="G260" s="305"/>
      <c r="H260" s="305"/>
    </row>
    <row r="261" spans="7:8" ht="15.75">
      <c r="G261" s="305"/>
      <c r="H261" s="310"/>
    </row>
    <row r="266" ht="15.75">
      <c r="H266" s="156"/>
    </row>
    <row r="332" spans="2:5" ht="15.75">
      <c r="B332" s="182"/>
      <c r="C332" s="183"/>
      <c r="D332" s="183"/>
      <c r="E332" s="2"/>
    </row>
    <row r="333" spans="2:5" ht="15.75">
      <c r="B333" s="182"/>
      <c r="C333" s="183"/>
      <c r="D333" s="183"/>
      <c r="E333" s="2"/>
    </row>
    <row r="334" spans="2:5" ht="15.75">
      <c r="B334" s="182"/>
      <c r="C334" s="183"/>
      <c r="D334" s="183"/>
      <c r="E334" s="2"/>
    </row>
    <row r="335" spans="2:5" ht="15.75">
      <c r="B335" s="182"/>
      <c r="C335" s="183"/>
      <c r="D335" s="183"/>
      <c r="E335" s="2"/>
    </row>
    <row r="336" spans="2:5" ht="15.75">
      <c r="B336" s="182"/>
      <c r="C336" s="183"/>
      <c r="D336" s="183"/>
      <c r="E336" s="2"/>
    </row>
  </sheetData>
  <sheetProtection/>
  <mergeCells count="3">
    <mergeCell ref="A5:I5"/>
    <mergeCell ref="F3:I3"/>
    <mergeCell ref="F1:H1"/>
  </mergeCells>
  <hyperlinks>
    <hyperlink ref="A212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6" width="9.125" style="1" customWidth="1"/>
    <col min="7" max="7" width="6.00390625" style="1" customWidth="1"/>
    <col min="8" max="8" width="9.125" style="1" customWidth="1"/>
    <col min="9" max="9" width="7.00390625" style="1" customWidth="1"/>
    <col min="10" max="10" width="16.00390625" style="1" customWidth="1"/>
    <col min="11" max="16384" width="9.125" style="1" customWidth="1"/>
  </cols>
  <sheetData>
    <row r="1" spans="8:10" ht="15.75">
      <c r="H1" s="228" t="s">
        <v>420</v>
      </c>
      <c r="I1" s="55"/>
      <c r="J1" s="55"/>
    </row>
    <row r="2" spans="8:10" ht="15.75" customHeight="1">
      <c r="H2" s="228" t="s">
        <v>456</v>
      </c>
      <c r="I2" s="219"/>
      <c r="J2" s="219"/>
    </row>
    <row r="3" ht="15.75">
      <c r="H3" s="229" t="s">
        <v>560</v>
      </c>
    </row>
    <row r="5" spans="1:10" ht="63.75" customHeight="1">
      <c r="A5" s="404" t="s">
        <v>532</v>
      </c>
      <c r="B5" s="404"/>
      <c r="C5" s="404"/>
      <c r="D5" s="404"/>
      <c r="E5" s="404"/>
      <c r="F5" s="404"/>
      <c r="G5" s="404"/>
      <c r="H5" s="404"/>
      <c r="I5" s="404"/>
      <c r="J5" s="404"/>
    </row>
    <row r="8" ht="15.75">
      <c r="A8" s="1" t="s">
        <v>421</v>
      </c>
    </row>
    <row r="9" spans="1:10" ht="24" customHeight="1">
      <c r="A9" s="405" t="s">
        <v>425</v>
      </c>
      <c r="B9" s="406"/>
      <c r="C9" s="406"/>
      <c r="D9" s="406"/>
      <c r="E9" s="406"/>
      <c r="F9" s="406"/>
      <c r="G9" s="406"/>
      <c r="H9" s="406"/>
      <c r="I9" s="407"/>
      <c r="J9" s="220">
        <v>24</v>
      </c>
    </row>
    <row r="10" spans="1:10" ht="15.75">
      <c r="A10" s="401" t="s">
        <v>426</v>
      </c>
      <c r="B10" s="402"/>
      <c r="C10" s="402"/>
      <c r="D10" s="402"/>
      <c r="E10" s="402"/>
      <c r="F10" s="402"/>
      <c r="G10" s="402"/>
      <c r="H10" s="402"/>
      <c r="I10" s="403"/>
      <c r="J10" s="220">
        <v>36</v>
      </c>
    </row>
    <row r="12" ht="15.75">
      <c r="A12" s="1" t="s">
        <v>424</v>
      </c>
    </row>
    <row r="13" spans="1:10" ht="24" customHeight="1">
      <c r="A13" s="405" t="s">
        <v>422</v>
      </c>
      <c r="B13" s="406"/>
      <c r="C13" s="406"/>
      <c r="D13" s="406"/>
      <c r="E13" s="406"/>
      <c r="F13" s="406"/>
      <c r="G13" s="406"/>
      <c r="H13" s="406"/>
      <c r="I13" s="407"/>
      <c r="J13" s="221">
        <v>10815.9</v>
      </c>
    </row>
    <row r="14" spans="1:10" ht="15.75">
      <c r="A14" s="401" t="s">
        <v>423</v>
      </c>
      <c r="B14" s="402"/>
      <c r="C14" s="402"/>
      <c r="D14" s="402"/>
      <c r="E14" s="402"/>
      <c r="F14" s="402"/>
      <c r="G14" s="402"/>
      <c r="H14" s="402"/>
      <c r="I14" s="403"/>
      <c r="J14" s="221">
        <v>11396.9</v>
      </c>
    </row>
  </sheetData>
  <sheetProtection/>
  <mergeCells count="5">
    <mergeCell ref="A14:I14"/>
    <mergeCell ref="A5:J5"/>
    <mergeCell ref="A9:I9"/>
    <mergeCell ref="A10:I10"/>
    <mergeCell ref="A13:I1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2021-05-17T02:33:46Z</cp:lastPrinted>
  <dcterms:created xsi:type="dcterms:W3CDTF">2007-12-24T02:44:39Z</dcterms:created>
  <dcterms:modified xsi:type="dcterms:W3CDTF">2021-06-10T23:50:17Z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